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7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<sst xmlns="http://schemas.openxmlformats.org/spreadsheetml/2006/main" count="431" uniqueCount="131">
  <si>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</si>
  <si>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</si>
  <si>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</si>
  <si>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</si>
  <si>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</si>
  <si>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</si>
  <si>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</si>
  <si>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</si>
  <si>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</si>
  <si>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</si>
  <si>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</si>
  <si>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</si>
  <si>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</si>
  <si>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</si>
  <si>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</si>
  <si>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</si>
  <si>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</si>
  <si>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</si>
  <si>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</si>
  <si>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</si>
  <si>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</si>
  <si>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</si>
  <si>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</si>
  <si>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</si>
  <si>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</si>
  <si>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</si>
  <si>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</si>
  <si>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</si>
  <si>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</si>
  <si>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</si>
  <si>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</si>
  <si>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</si>
  <si>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</si>
  <si>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</si>
  <si>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</si>
  <si>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</si>
  <si>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</si>
  <si>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</si>
  <si>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</si>
  <si>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</si>
  <si>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</si>
  <si>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</si>
  <si>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</si>
  <si>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</si>
  <si>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</si>
  <si>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</si>
  <si>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</si>
  <si>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</si>
  <si>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</si>
  <si>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</si>
  <si>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</si>
  <si>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</si>
  <si>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</si>
  <si>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Аналіз планових показників надходжень до загального фонду міського бюджету  2016 рік</t>
  </si>
  <si>
    <t>УТОЧНЕНИЙ ПЛАН НА  2016 рік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</si>
  <si>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</si>
  <si>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</si>
  <si>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</si>
  <si>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станом на 01.02.2016</t>
  </si>
  <si>
    <r>
      <t xml:space="preserve">станом на 01.02.2016р.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</si>
  <si>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2016 року</t>
  </si>
  <si>
    <t xml:space="preserve">Динаміка надходжень до бюджету розвитку за лютий 2016 р. </t>
  </si>
  <si>
    <t>Плата за надання інших адмінпослуг</t>
  </si>
  <si>
    <t>Уточнений розпис доходів</t>
  </si>
  <si>
    <t>Затверджений розпис доходів ЗФ на 2016 рк</t>
  </si>
  <si>
    <t>Фактичні надходження (лютий)</t>
  </si>
  <si>
    <t>станом на 01.03.2016</t>
  </si>
  <si>
    <r>
      <t xml:space="preserve">станом на 01.03.2016р.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</si>
  <si>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2016 року</t>
  </si>
  <si>
    <t>Фактичні надходження (березень)</t>
  </si>
  <si>
    <t xml:space="preserve">Динаміка надходжень до бюджету розвитку за березень 2016 р. 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</si>
  <si>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</si>
  <si>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</si>
  <si>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</si>
  <si>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</si>
  <si>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</si>
  <si>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станом на 01.04.2016</t>
  </si>
  <si>
    <r>
      <t xml:space="preserve">станом на 01.04.2016р.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</si>
  <si>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2016 року</t>
  </si>
  <si>
    <t>Фактичні надходження (квітень)</t>
  </si>
  <si>
    <t xml:space="preserve">Динаміка надходжень до бюджету розвитку за квітень 2016 р. </t>
  </si>
  <si>
    <t>станом на 01.05.2016</t>
  </si>
  <si>
    <r>
      <t xml:space="preserve">станом на 01.05.2016р.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</si>
  <si>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2016 року</t>
  </si>
  <si>
    <t>Фактичні надходження (травень)</t>
  </si>
  <si>
    <t xml:space="preserve">Динаміка надходжень до бюджету розвитку за травень 2016 р. </t>
  </si>
  <si>
    <t>станом на 01.06.2016</t>
  </si>
  <si>
    <r>
      <t xml:space="preserve">станом на 01.06.2016р.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</si>
  <si>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2016 року</t>
  </si>
  <si>
    <t>Фактичні надходження (червень)</t>
  </si>
  <si>
    <t xml:space="preserve">Динаміка надходжень до бюджету розвитку за червень 2016 р. </t>
  </si>
  <si>
    <t>станом на 01.07.2016</t>
  </si>
  <si>
    <r>
      <t xml:space="preserve">станом на 01.07.2016р.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</si>
  <si>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2016 року</t>
  </si>
  <si>
    <t xml:space="preserve">Динаміка надходжень до бюджету розвитку за липень 2016 р. </t>
  </si>
  <si>
    <t>Фактичні надходження (липень)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</si>
  <si>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</si>
  <si>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01.08.2016</t>
  </si>
  <si>
    <r>
      <t xml:space="preserve">станом на 01.08.2016р.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</si>
  <si>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2016 року</t>
  </si>
  <si>
    <t>Фактичні надходження (серпень)</t>
  </si>
  <si>
    <t xml:space="preserve">Динаміка надходжень до бюджету розвитку за серпень 2016 р. </t>
  </si>
  <si>
    <t>Розміщення тимч. вільних коштів</t>
  </si>
  <si>
    <t>станом на 01.09.2016</t>
  </si>
  <si>
    <r>
      <t xml:space="preserve">станом на 01.09.2016р.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</si>
  <si>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2016 року</t>
  </si>
  <si>
    <t>Фактичні надходження (вересень)</t>
  </si>
  <si>
    <t xml:space="preserve">Динаміка надходжень до бюджету розвитку за вересень 2016 р. </t>
  </si>
  <si>
    <t>Плата за розміщення тимчасово вільних коштів</t>
  </si>
  <si>
    <t>станом на 01.10.2016</t>
  </si>
  <si>
    <r>
      <t xml:space="preserve">станом на 01.10.2016р.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</si>
  <si>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2016 року</t>
  </si>
  <si>
    <t>Фактичні надходження (жовтень)</t>
  </si>
  <si>
    <t xml:space="preserve">Динаміка надходжень до бюджету розвитку за жовтень 2016 р. </t>
  </si>
  <si>
    <t>станом на 01.11.2016</t>
  </si>
  <si>
    <r>
      <t xml:space="preserve">станом на 01.11.2016р.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</si>
  <si>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2016 року</t>
  </si>
  <si>
    <t>Фактичні надходження (листопад)</t>
  </si>
  <si>
    <t xml:space="preserve">Динаміка надходжень до бюджету розвитку за листопад 2016 р. </t>
  </si>
  <si>
    <t>станом на 01.12.2016</t>
  </si>
  <si>
    <r>
      <t xml:space="preserve">станом на 01.12.2016р.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</si>
  <si>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2016 року</t>
  </si>
  <si>
    <t>Фактичні надходження (грудень)</t>
  </si>
  <si>
    <t>план на  2016р.</t>
  </si>
  <si>
    <t xml:space="preserve">Динаміка надходжень до бюджету розвитку за грудень 2016 р. </t>
  </si>
  <si>
    <t>факт  на 05.12.16</t>
  </si>
  <si>
    <t>станом на 16.12.2016</t>
  </si>
  <si>
    <r>
      <t xml:space="preserve">станом на 16.12.2016р.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</si>
  <si>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16.12.2016р.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</si>
  <si>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16.12.2016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</si>
  <si>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16.12.2016р. :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</si>
</sst>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1"/>
      <color indexed="8"/>
      <name val="Times New Roman"/>
      <family val="0"/>
    </font>
    <font>
      <sz val="1.05"/>
      <color indexed="8"/>
      <name val="Times New Roman"/>
      <family val="0"/>
    </font>
    <font>
      <sz val="1.9"/>
      <color indexed="8"/>
      <name val="Times New Roman"/>
      <family val="0"/>
    </font>
    <font>
      <sz val="4.75"/>
      <color indexed="8"/>
      <name val="Times New Roman"/>
      <family val="0"/>
    </font>
    <font>
      <sz val="6.2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0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185" fontId="2" fillId="0" borderId="10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3" xfId="0" applyNumberFormat="1" applyFont="1" applyBorder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30" xfId="0" applyNumberFormat="1" applyFon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1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7" fontId="89" fillId="0" borderId="10" xfId="53" applyNumberFormat="1" applyFont="1" applyBorder="1">
      <alignment/>
      <protection/>
    </xf>
    <xf numFmtId="187" fontId="12" fillId="0" borderId="10" xfId="0" applyNumberFormat="1" applyFont="1" applyBorder="1" applyAlignment="1">
      <alignment/>
    </xf>
    <xf numFmtId="185" fontId="90" fillId="0" borderId="10" xfId="53" applyNumberFormat="1" applyFont="1" applyBorder="1">
      <alignment/>
      <protection/>
    </xf>
    <xf numFmtId="187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6" xfId="0" applyNumberFormat="1" applyFont="1" applyFill="1" applyBorder="1" applyAlignment="1">
      <alignment/>
    </xf>
    <xf numFmtId="187" fontId="90" fillId="0" borderId="10" xfId="53" applyNumberFormat="1" applyFont="1" applyBorder="1">
      <alignment/>
      <protection/>
    </xf>
    <xf numFmtId="180" fontId="2" fillId="0" borderId="29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1" fontId="2" fillId="0" borderId="20" xfId="0" applyNumberFormat="1" applyFont="1" applyFill="1" applyBorder="1" applyAlignment="1">
      <alignment horizontal="center"/>
    </xf>
    <xf numFmtId="185" fontId="2" fillId="0" borderId="14" xfId="0" applyNumberFormat="1" applyFont="1" applyBorder="1" applyAlignment="1">
      <alignment/>
    </xf>
    <xf numFmtId="16" fontId="11" fillId="0" borderId="15" xfId="0" applyNumberFormat="1" applyFont="1" applyBorder="1" applyAlignment="1">
      <alignment/>
    </xf>
    <xf numFmtId="185" fontId="11" fillId="0" borderId="16" xfId="0" applyNumberFormat="1" applyFont="1" applyBorder="1" applyAlignment="1">
      <alignment/>
    </xf>
    <xf numFmtId="185" fontId="11" fillId="0" borderId="16" xfId="0" applyNumberFormat="1" applyFont="1" applyBorder="1" applyAlignment="1">
      <alignment/>
    </xf>
    <xf numFmtId="184" fontId="2" fillId="0" borderId="32" xfId="0" applyNumberFormat="1" applyFont="1" applyBorder="1" applyAlignment="1">
      <alignment/>
    </xf>
    <xf numFmtId="184" fontId="11" fillId="0" borderId="17" xfId="0" applyNumberFormat="1" applyFont="1" applyBorder="1" applyAlignment="1">
      <alignment/>
    </xf>
    <xf numFmtId="185" fontId="1" fillId="0" borderId="14" xfId="0" applyNumberFormat="1" applyFont="1" applyFill="1" applyBorder="1" applyAlignment="1">
      <alignment/>
    </xf>
    <xf numFmtId="180" fontId="1" fillId="0" borderId="14" xfId="0" applyNumberFormat="1" applyFont="1" applyFill="1" applyBorder="1" applyAlignment="1">
      <alignment/>
    </xf>
    <xf numFmtId="185" fontId="1" fillId="0" borderId="14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185" fontId="2" fillId="0" borderId="14" xfId="0" applyNumberFormat="1" applyFont="1" applyFill="1" applyBorder="1" applyAlignment="1">
      <alignment/>
    </xf>
    <xf numFmtId="180" fontId="2" fillId="0" borderId="14" xfId="0" applyNumberFormat="1" applyFont="1" applyFill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16" fillId="0" borderId="0" xfId="0" applyFont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2" fillId="0" borderId="42" xfId="0" applyNumberFormat="1" applyFont="1" applyBorder="1" applyAlignment="1">
      <alignment horizontal="center"/>
    </xf>
    <xf numFmtId="185" fontId="2" fillId="0" borderId="43" xfId="0" applyNumberFormat="1" applyFont="1" applyBorder="1" applyAlignment="1">
      <alignment horizontal="center"/>
    </xf>
    <xf numFmtId="185" fontId="2" fillId="0" borderId="26" xfId="0" applyNumberFormat="1" applyFont="1" applyBorder="1" applyAlignment="1">
      <alignment horizontal="center"/>
    </xf>
    <xf numFmtId="185" fontId="2" fillId="0" borderId="27" xfId="0" applyNumberFormat="1" applyFont="1" applyBorder="1" applyAlignment="1">
      <alignment horizontal="center"/>
    </xf>
    <xf numFmtId="185" fontId="2" fillId="0" borderId="26" xfId="0" applyNumberFormat="1" applyFont="1" applyFill="1" applyBorder="1" applyAlignment="1">
      <alignment horizontal="center"/>
    </xf>
    <xf numFmtId="185" fontId="2" fillId="0" borderId="27" xfId="0" applyNumberFormat="1" applyFont="1" applyFill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185" fontId="11" fillId="0" borderId="45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5275"/>
          <c:w val="0.98275"/>
          <c:h val="0.842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56321613"/>
        <c:axId val="37132470"/>
      </c:lineChart>
      <c:catAx>
        <c:axId val="563216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132470"/>
        <c:crosses val="autoZero"/>
        <c:auto val="0"/>
        <c:lblOffset val="100"/>
        <c:tickLblSkip val="1"/>
        <c:noMultiLvlLbl val="0"/>
      </c:catAx>
      <c:valAx>
        <c:axId val="37132470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32161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3"/>
          <c:y val="0.928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жовтень!$A$4:$A$23</c:f>
              <c:strCache/>
            </c:strRef>
          </c:cat>
          <c:val>
            <c:numRef>
              <c:f>жовтень!$L$4:$L$23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жовтень!$A$4:$A$23</c:f>
              <c:strCache/>
            </c:strRef>
          </c:cat>
          <c:val>
            <c:numRef>
              <c:f>жовтень!$O$4:$O$23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жовтень!$A$4:$A$23</c:f>
              <c:strCache/>
            </c:strRef>
          </c:cat>
          <c:val>
            <c:numRef>
              <c:f>жовтень!$M$4:$M$23</c:f>
              <c:numCache/>
            </c:numRef>
          </c:val>
          <c:smooth val="1"/>
        </c:ser>
        <c:marker val="1"/>
        <c:axId val="13454263"/>
        <c:axId val="53979504"/>
      </c:lineChart>
      <c:catAx>
        <c:axId val="134542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79504"/>
        <c:crosses val="autoZero"/>
        <c:auto val="0"/>
        <c:lblOffset val="100"/>
        <c:tickLblSkip val="1"/>
        <c:noMultiLvlLbl val="0"/>
      </c:catAx>
      <c:valAx>
        <c:axId val="53979504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45426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листопад!$M$4:$M$25</c:f>
              <c:numCache/>
            </c:numRef>
          </c:val>
          <c:smooth val="1"/>
        </c:ser>
        <c:marker val="1"/>
        <c:axId val="16053489"/>
        <c:axId val="10263674"/>
      </c:lineChart>
      <c:catAx>
        <c:axId val="160534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263674"/>
        <c:crosses val="autoZero"/>
        <c:auto val="0"/>
        <c:lblOffset val="100"/>
        <c:tickLblSkip val="1"/>
        <c:noMultiLvlLbl val="0"/>
      </c:catAx>
      <c:valAx>
        <c:axId val="10263674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05348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грудень!$A$4:$A$25</c:f>
              <c:strCache/>
            </c:strRef>
          </c:cat>
          <c:val>
            <c:numRef>
              <c:f>грудень!$L$4:$L$25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грудень!$A$4:$A$25</c:f>
              <c:strCache/>
            </c:strRef>
          </c:cat>
          <c:val>
            <c:numRef>
              <c:f>грудень!$O$4:$O$25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грудень!$A$4:$A$25</c:f>
              <c:strCache/>
            </c:strRef>
          </c:cat>
          <c:val>
            <c:numRef>
              <c:f>грудень!$M$4:$M$25</c:f>
              <c:numCache/>
            </c:numRef>
          </c:val>
          <c:smooth val="1"/>
        </c:ser>
        <c:marker val="1"/>
        <c:axId val="25264203"/>
        <c:axId val="26051236"/>
      </c:lineChart>
      <c:catAx>
        <c:axId val="252642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51236"/>
        <c:crosses val="autoZero"/>
        <c:auto val="0"/>
        <c:lblOffset val="100"/>
        <c:tickLblSkip val="1"/>
        <c:noMultiLvlLbl val="0"/>
      </c:catAx>
      <c:valAx>
        <c:axId val="26051236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26420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16.12.2016</a:t>
            </a:r>
          </a:p>
        </c:rich>
      </c:tx>
      <c:layout>
        <c:manualLayout>
          <c:xMode val="factor"/>
          <c:yMode val="factor"/>
          <c:x val="0.0635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січень-грудень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3134533"/>
        <c:axId val="29775342"/>
      </c:bar3DChart>
      <c:catAx>
        <c:axId val="33134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775342"/>
        <c:crosses val="autoZero"/>
        <c:auto val="1"/>
        <c:lblOffset val="100"/>
        <c:tickLblSkip val="1"/>
        <c:noMultiLvlLbl val="0"/>
      </c:catAx>
      <c:valAx>
        <c:axId val="29775342"/>
        <c:scaling>
          <c:orientation val="minMax"/>
          <c:max val="5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134533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"/>
          <c:y val="0.372"/>
          <c:w val="0.07475"/>
          <c:h val="0.4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січень-грудень 2016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6651487"/>
        <c:axId val="62992472"/>
      </c:bar3DChart>
      <c:catAx>
        <c:axId val="66651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992472"/>
        <c:crosses val="autoZero"/>
        <c:auto val="1"/>
        <c:lblOffset val="100"/>
        <c:tickLblSkip val="1"/>
        <c:noMultiLvlLbl val="0"/>
      </c:catAx>
      <c:valAx>
        <c:axId val="62992472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51487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5625"/>
          <c:w val="0.98275"/>
          <c:h val="0.831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лютий!$M$4:$M$24</c:f>
              <c:numCache/>
            </c:numRef>
          </c:val>
          <c:smooth val="1"/>
        </c:ser>
        <c:marker val="1"/>
        <c:axId val="65756775"/>
        <c:axId val="54940064"/>
      </c:lineChart>
      <c:catAx>
        <c:axId val="657567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40064"/>
        <c:crosses val="autoZero"/>
        <c:auto val="0"/>
        <c:lblOffset val="100"/>
        <c:tickLblSkip val="1"/>
        <c:noMultiLvlLbl val="0"/>
      </c:catAx>
      <c:valAx>
        <c:axId val="54940064"/>
        <c:scaling>
          <c:orientation val="minMax"/>
          <c:max val="1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756775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565"/>
          <c:w val="0.98175"/>
          <c:h val="0.831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березень!$M$4:$M$25</c:f>
              <c:numCache/>
            </c:numRef>
          </c:val>
          <c:smooth val="1"/>
        </c:ser>
        <c:marker val="1"/>
        <c:axId val="24698529"/>
        <c:axId val="20960170"/>
      </c:lineChart>
      <c:catAx>
        <c:axId val="246985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60170"/>
        <c:crosses val="autoZero"/>
        <c:auto val="0"/>
        <c:lblOffset val="100"/>
        <c:tickLblSkip val="1"/>
        <c:noMultiLvlLbl val="0"/>
      </c:catAx>
      <c:valAx>
        <c:axId val="20960170"/>
        <c:scaling>
          <c:orientation val="minMax"/>
          <c:max val="9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69852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52"/>
          <c:w val="0.9782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квітень!$M$4:$M$24</c:f>
              <c:numCache/>
            </c:numRef>
          </c:val>
          <c:smooth val="1"/>
        </c:ser>
        <c:marker val="1"/>
        <c:axId val="54423803"/>
        <c:axId val="20052180"/>
      </c:lineChart>
      <c:catAx>
        <c:axId val="544238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52180"/>
        <c:crosses val="autoZero"/>
        <c:auto val="0"/>
        <c:lblOffset val="100"/>
        <c:tickLblSkip val="1"/>
        <c:noMultiLvlLbl val="0"/>
      </c:catAx>
      <c:valAx>
        <c:axId val="20052180"/>
        <c:scaling>
          <c:orientation val="minMax"/>
          <c:max val="1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42380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52"/>
          <c:w val="0.9832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травень!$M$4:$M$22</c:f>
              <c:numCache/>
            </c:numRef>
          </c:val>
          <c:smooth val="1"/>
        </c:ser>
        <c:marker val="1"/>
        <c:axId val="46251893"/>
        <c:axId val="13613854"/>
      </c:lineChart>
      <c:catAx>
        <c:axId val="4625189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613854"/>
        <c:crosses val="autoZero"/>
        <c:auto val="0"/>
        <c:lblOffset val="100"/>
        <c:tickLblSkip val="1"/>
        <c:noMultiLvlLbl val="0"/>
      </c:catAx>
      <c:valAx>
        <c:axId val="13613854"/>
        <c:scaling>
          <c:orientation val="minMax"/>
          <c:max val="1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25189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52"/>
          <c:w val="0.9832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червень!$M$4:$M$22</c:f>
              <c:numCache/>
            </c:numRef>
          </c:val>
          <c:smooth val="1"/>
        </c:ser>
        <c:marker val="1"/>
        <c:axId val="55415823"/>
        <c:axId val="28980360"/>
      </c:lineChart>
      <c:catAx>
        <c:axId val="5541582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80360"/>
        <c:crosses val="autoZero"/>
        <c:auto val="0"/>
        <c:lblOffset val="100"/>
        <c:tickLblSkip val="1"/>
        <c:noMultiLvlLbl val="0"/>
      </c:catAx>
      <c:valAx>
        <c:axId val="28980360"/>
        <c:scaling>
          <c:orientation val="minMax"/>
          <c:max val="2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415823"/>
        <c:crossesAt val="1"/>
        <c:crossBetween val="midCat"/>
        <c:dispUnits/>
        <c:majorUnit val="2000"/>
        <c:minorUnit val="2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075"/>
          <c:w val="0.6825"/>
          <c:h val="0.0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54"/>
          <c:w val="0.978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липень!$M$4:$M$25</c:f>
              <c:numCache/>
            </c:numRef>
          </c:val>
          <c:smooth val="1"/>
        </c:ser>
        <c:marker val="1"/>
        <c:axId val="59496649"/>
        <c:axId val="65707794"/>
      </c:lineChart>
      <c:catAx>
        <c:axId val="594966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07794"/>
        <c:crosses val="autoZero"/>
        <c:auto val="0"/>
        <c:lblOffset val="100"/>
        <c:tickLblSkip val="1"/>
        <c:noMultiLvlLbl val="0"/>
      </c:catAx>
      <c:valAx>
        <c:axId val="65707794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49664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2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серпень!$M$4:$M$25</c:f>
              <c:numCache/>
            </c:numRef>
          </c:val>
          <c:smooth val="1"/>
        </c:ser>
        <c:marker val="1"/>
        <c:axId val="54499235"/>
        <c:axId val="20731068"/>
      </c:lineChart>
      <c:catAx>
        <c:axId val="544992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731068"/>
        <c:crosses val="autoZero"/>
        <c:auto val="0"/>
        <c:lblOffset val="100"/>
        <c:tickLblSkip val="1"/>
        <c:noMultiLvlLbl val="0"/>
      </c:catAx>
      <c:valAx>
        <c:axId val="20731068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49923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marker val="1"/>
        <c:axId val="52361885"/>
        <c:axId val="1494918"/>
      </c:lineChart>
      <c:catAx>
        <c:axId val="523618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4918"/>
        <c:crosses val="autoZero"/>
        <c:auto val="0"/>
        <c:lblOffset val="100"/>
        <c:tickLblSkip val="1"/>
        <c:noMultiLvlLbl val="0"/>
      </c:catAx>
      <c:valAx>
        <c:axId val="1494918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36188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16.12.2016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1 018 944,7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986 946,1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- 40 069,9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грудень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75 315,0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грудень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- 31 998,6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67275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85725</xdr:rowOff>
    </xdr:from>
    <xdr:to>
      <xdr:col>14</xdr:col>
      <xdr:colOff>57150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57150" y="5019675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85725</xdr:rowOff>
    </xdr:from>
    <xdr:to>
      <xdr:col>14</xdr:col>
      <xdr:colOff>57150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57150" y="4857750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85725</xdr:rowOff>
    </xdr:from>
    <xdr:to>
      <xdr:col>14</xdr:col>
      <xdr:colOff>57150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57150" y="4533900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85725</xdr:rowOff>
    </xdr:from>
    <xdr:to>
      <xdr:col>14</xdr:col>
      <xdr:colOff>57150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57150" y="4533900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99060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"/>
      <sheetName val="Лист1"/>
    </sheetNames>
    <sheetDataSet>
      <sheetData sheetId="3">
        <row r="94">
          <cell r="D94">
            <v>12068.543380000001</v>
          </cell>
        </row>
      </sheetData>
      <sheetData sheetId="4">
        <row r="94">
          <cell r="D94">
            <v>14372.98265</v>
          </cell>
        </row>
      </sheetData>
      <sheetData sheetId="5">
        <row r="93">
          <cell r="D93">
            <v>9447.89588</v>
          </cell>
        </row>
      </sheetData>
      <sheetData sheetId="6">
        <row r="93">
          <cell r="D93">
            <v>2811.04042</v>
          </cell>
        </row>
      </sheetData>
      <sheetData sheetId="7">
        <row r="89">
          <cell r="D89">
            <v>9087.9705</v>
          </cell>
        </row>
      </sheetData>
      <sheetData sheetId="9">
        <row r="88">
          <cell r="D88">
            <v>505.3</v>
          </cell>
        </row>
      </sheetData>
      <sheetData sheetId="11">
        <row r="87">
          <cell r="D87">
            <v>300.92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3">
        <row r="6">
          <cell r="K6">
            <v>151419247.18999988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"/>
    </sheetNames>
    <sheetDataSet>
      <sheetData sheetId="1">
        <row r="94">
          <cell r="D94">
            <v>0</v>
          </cell>
        </row>
      </sheetData>
      <sheetData sheetId="2">
        <row r="94">
          <cell r="D94">
            <v>12068.543380000001</v>
          </cell>
        </row>
      </sheetData>
      <sheetData sheetId="3">
        <row r="94">
          <cell r="D94">
            <v>10150.57106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4">
        <row r="6">
          <cell r="K6">
            <v>123326004.19999993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8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51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52</v>
      </c>
      <c r="Q1" s="139"/>
      <c r="R1" s="139"/>
      <c r="S1" s="139"/>
      <c r="T1" s="139"/>
      <c r="U1" s="140"/>
    </row>
    <row r="2" spans="1:21" ht="15" thickBot="1">
      <c r="A2" s="141" t="s">
        <v>58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59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45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56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42373</v>
      </c>
      <c r="B4" s="38">
        <v>0</v>
      </c>
      <c r="C4" s="44">
        <v>0</v>
      </c>
      <c r="D4" s="44">
        <v>0</v>
      </c>
      <c r="E4" s="38">
        <v>0</v>
      </c>
      <c r="F4" s="42">
        <v>0</v>
      </c>
      <c r="G4" s="3">
        <v>0</v>
      </c>
      <c r="H4" s="3">
        <v>0</v>
      </c>
      <c r="I4" s="3">
        <v>0</v>
      </c>
      <c r="J4" s="3">
        <v>0</v>
      </c>
      <c r="K4" s="38">
        <f aca="true" t="shared" si="0" ref="K4:K22">L4-B4-C4-D4-E4-F4-G4-H4-I4-J4</f>
        <v>0</v>
      </c>
      <c r="L4" s="38">
        <v>0</v>
      </c>
      <c r="M4" s="38">
        <v>0</v>
      </c>
      <c r="N4" s="4" t="e">
        <f aca="true" t="shared" si="1" ref="N4:N23">L4/M4</f>
        <v>#DIV/0!</v>
      </c>
      <c r="O4" s="2">
        <f>AVERAGE(L4:L22)</f>
        <v>3295.397894736842</v>
      </c>
      <c r="P4" s="40">
        <v>0</v>
      </c>
      <c r="Q4" s="41">
        <v>0</v>
      </c>
      <c r="R4" s="42">
        <v>0</v>
      </c>
      <c r="S4" s="149">
        <v>0</v>
      </c>
      <c r="T4" s="150"/>
      <c r="U4" s="31">
        <f>P4+Q4+S4+R4+T4</f>
        <v>0</v>
      </c>
    </row>
    <row r="5" spans="1:21" ht="12.75">
      <c r="A5" s="11">
        <v>42374</v>
      </c>
      <c r="B5" s="38">
        <v>2020.1</v>
      </c>
      <c r="C5" s="44">
        <v>7.2</v>
      </c>
      <c r="D5" s="44">
        <v>18.6</v>
      </c>
      <c r="E5" s="38">
        <v>103.7</v>
      </c>
      <c r="F5" s="45">
        <v>360.6</v>
      </c>
      <c r="G5" s="3">
        <v>0</v>
      </c>
      <c r="H5" s="3">
        <v>6.6</v>
      </c>
      <c r="I5" s="3">
        <v>0</v>
      </c>
      <c r="J5" s="3">
        <v>17.7</v>
      </c>
      <c r="K5" s="38">
        <f t="shared" si="0"/>
        <v>13.09999999999992</v>
      </c>
      <c r="L5" s="38">
        <v>2547.6</v>
      </c>
      <c r="M5" s="38">
        <v>2700</v>
      </c>
      <c r="N5" s="4">
        <f t="shared" si="1"/>
        <v>0.9435555555555555</v>
      </c>
      <c r="O5" s="2">
        <v>3295.4</v>
      </c>
      <c r="P5" s="90">
        <v>0</v>
      </c>
      <c r="Q5" s="44">
        <v>0</v>
      </c>
      <c r="R5" s="49">
        <v>0</v>
      </c>
      <c r="S5" s="151">
        <v>0</v>
      </c>
      <c r="T5" s="152"/>
      <c r="U5" s="31">
        <f aca="true" t="shared" si="2" ref="U5:U22">P5+Q5+S5+R5+T5</f>
        <v>0</v>
      </c>
    </row>
    <row r="6" spans="1:21" ht="12.75">
      <c r="A6" s="11">
        <v>42375</v>
      </c>
      <c r="B6" s="38">
        <v>2853</v>
      </c>
      <c r="C6" s="44">
        <v>1.3</v>
      </c>
      <c r="D6" s="46">
        <v>10.7</v>
      </c>
      <c r="E6" s="38">
        <v>42.1</v>
      </c>
      <c r="F6" s="47">
        <v>350.8</v>
      </c>
      <c r="G6" s="3">
        <v>0</v>
      </c>
      <c r="H6" s="3">
        <v>8.3</v>
      </c>
      <c r="I6" s="3">
        <v>716.2</v>
      </c>
      <c r="J6" s="3">
        <v>33.8</v>
      </c>
      <c r="K6" s="38">
        <f t="shared" si="0"/>
        <v>22.640000000000285</v>
      </c>
      <c r="L6" s="38">
        <v>4038.84</v>
      </c>
      <c r="M6" s="38">
        <v>3800</v>
      </c>
      <c r="N6" s="4">
        <f t="shared" si="1"/>
        <v>1.0628526315789475</v>
      </c>
      <c r="O6" s="2">
        <v>3295.4</v>
      </c>
      <c r="P6" s="91">
        <v>0</v>
      </c>
      <c r="Q6" s="46">
        <v>0</v>
      </c>
      <c r="R6" s="92">
        <v>2.7</v>
      </c>
      <c r="S6" s="153">
        <v>1</v>
      </c>
      <c r="T6" s="154"/>
      <c r="U6" s="31">
        <f t="shared" si="2"/>
        <v>3.7</v>
      </c>
    </row>
    <row r="7" spans="1:21" ht="12.75">
      <c r="A7" s="11">
        <v>42380</v>
      </c>
      <c r="B7" s="38">
        <v>249.9</v>
      </c>
      <c r="C7" s="44">
        <v>22.6</v>
      </c>
      <c r="D7" s="44">
        <v>39.7</v>
      </c>
      <c r="E7" s="38">
        <v>125.9</v>
      </c>
      <c r="F7" s="45">
        <v>2173.7</v>
      </c>
      <c r="G7" s="3">
        <v>0.2</v>
      </c>
      <c r="H7" s="3">
        <v>24.6</v>
      </c>
      <c r="I7" s="3">
        <v>0</v>
      </c>
      <c r="J7" s="3">
        <v>7.9</v>
      </c>
      <c r="K7" s="38">
        <f t="shared" si="0"/>
        <v>23.800000000000452</v>
      </c>
      <c r="L7" s="38">
        <v>2668.3</v>
      </c>
      <c r="M7" s="38">
        <v>3500</v>
      </c>
      <c r="N7" s="4">
        <f t="shared" si="1"/>
        <v>0.7623714285714286</v>
      </c>
      <c r="O7" s="2">
        <v>3295.4</v>
      </c>
      <c r="P7" s="90">
        <v>0</v>
      </c>
      <c r="Q7" s="44">
        <v>0</v>
      </c>
      <c r="R7" s="49">
        <v>0</v>
      </c>
      <c r="S7" s="151">
        <v>0</v>
      </c>
      <c r="T7" s="152"/>
      <c r="U7" s="31">
        <f t="shared" si="2"/>
        <v>0</v>
      </c>
    </row>
    <row r="8" spans="1:21" ht="12.75">
      <c r="A8" s="11">
        <v>42381</v>
      </c>
      <c r="B8" s="38">
        <v>572.1</v>
      </c>
      <c r="C8" s="71">
        <v>14.96</v>
      </c>
      <c r="D8" s="3">
        <v>28.2</v>
      </c>
      <c r="E8" s="3">
        <v>157.6</v>
      </c>
      <c r="F8" s="38">
        <v>740.2</v>
      </c>
      <c r="G8" s="3">
        <v>0.1</v>
      </c>
      <c r="H8" s="3">
        <v>36.2</v>
      </c>
      <c r="I8" s="3">
        <v>0</v>
      </c>
      <c r="J8" s="3">
        <v>8.5</v>
      </c>
      <c r="K8" s="38">
        <f t="shared" si="0"/>
        <v>67.73999999999985</v>
      </c>
      <c r="L8" s="38">
        <v>1625.6</v>
      </c>
      <c r="M8" s="38">
        <v>2200</v>
      </c>
      <c r="N8" s="4">
        <f t="shared" si="1"/>
        <v>0.7389090909090908</v>
      </c>
      <c r="O8" s="2">
        <v>3295.4</v>
      </c>
      <c r="P8" s="90">
        <v>0</v>
      </c>
      <c r="Q8" s="44">
        <v>0</v>
      </c>
      <c r="R8" s="49">
        <v>0</v>
      </c>
      <c r="S8" s="151">
        <v>0</v>
      </c>
      <c r="T8" s="152"/>
      <c r="U8" s="31">
        <f t="shared" si="2"/>
        <v>0</v>
      </c>
    </row>
    <row r="9" spans="1:21" ht="12.75">
      <c r="A9" s="11">
        <v>42382</v>
      </c>
      <c r="B9" s="38">
        <v>930.9</v>
      </c>
      <c r="C9" s="71">
        <v>32.9</v>
      </c>
      <c r="D9" s="3">
        <v>56.2</v>
      </c>
      <c r="E9" s="3">
        <v>84.2</v>
      </c>
      <c r="F9" s="38">
        <v>682</v>
      </c>
      <c r="G9" s="3">
        <v>0</v>
      </c>
      <c r="H9" s="3">
        <v>35.6</v>
      </c>
      <c r="I9" s="3">
        <v>0</v>
      </c>
      <c r="J9" s="3">
        <v>0.3</v>
      </c>
      <c r="K9" s="38">
        <f t="shared" si="0"/>
        <v>40.93999999999992</v>
      </c>
      <c r="L9" s="38">
        <v>1863.04</v>
      </c>
      <c r="M9" s="38">
        <v>1800</v>
      </c>
      <c r="N9" s="4">
        <f t="shared" si="1"/>
        <v>1.0350222222222223</v>
      </c>
      <c r="O9" s="2">
        <v>3295.4</v>
      </c>
      <c r="P9" s="90">
        <v>0</v>
      </c>
      <c r="Q9" s="44">
        <v>0</v>
      </c>
      <c r="R9" s="48">
        <v>0</v>
      </c>
      <c r="S9" s="151">
        <v>0</v>
      </c>
      <c r="T9" s="152"/>
      <c r="U9" s="31">
        <f t="shared" si="2"/>
        <v>0</v>
      </c>
    </row>
    <row r="10" spans="1:21" ht="12.75">
      <c r="A10" s="11">
        <v>42383</v>
      </c>
      <c r="B10" s="38">
        <v>483.2</v>
      </c>
      <c r="C10" s="71">
        <v>58.8</v>
      </c>
      <c r="D10" s="3">
        <v>42.7</v>
      </c>
      <c r="E10" s="3">
        <v>81.9</v>
      </c>
      <c r="F10" s="38">
        <v>1042.9</v>
      </c>
      <c r="G10" s="3">
        <v>0.2</v>
      </c>
      <c r="H10" s="3">
        <v>24.2</v>
      </c>
      <c r="I10" s="3">
        <v>0</v>
      </c>
      <c r="J10" s="3">
        <v>4.2</v>
      </c>
      <c r="K10" s="38">
        <f t="shared" si="0"/>
        <v>58.799999999999855</v>
      </c>
      <c r="L10" s="38">
        <v>1796.9</v>
      </c>
      <c r="M10" s="51">
        <v>2500</v>
      </c>
      <c r="N10" s="4">
        <f t="shared" si="1"/>
        <v>0.7187600000000001</v>
      </c>
      <c r="O10" s="2">
        <v>3295.4</v>
      </c>
      <c r="P10" s="90">
        <v>0</v>
      </c>
      <c r="Q10" s="44">
        <v>0</v>
      </c>
      <c r="R10" s="49">
        <v>0</v>
      </c>
      <c r="S10" s="151">
        <v>0</v>
      </c>
      <c r="T10" s="152"/>
      <c r="U10" s="31">
        <f t="shared" si="2"/>
        <v>0</v>
      </c>
    </row>
    <row r="11" spans="1:21" ht="12.75">
      <c r="A11" s="11">
        <v>42384</v>
      </c>
      <c r="B11" s="38">
        <v>2033</v>
      </c>
      <c r="C11" s="71">
        <v>59.8</v>
      </c>
      <c r="D11" s="3">
        <v>99.3</v>
      </c>
      <c r="E11" s="3">
        <v>224.2</v>
      </c>
      <c r="F11" s="38">
        <v>944.7</v>
      </c>
      <c r="G11" s="3">
        <v>0</v>
      </c>
      <c r="H11" s="3">
        <v>23.5</v>
      </c>
      <c r="I11" s="3">
        <v>0</v>
      </c>
      <c r="J11" s="3">
        <v>14.3</v>
      </c>
      <c r="K11" s="38">
        <f t="shared" si="0"/>
        <v>45.600000000000094</v>
      </c>
      <c r="L11" s="38">
        <v>3444.4</v>
      </c>
      <c r="M11" s="38">
        <v>3450</v>
      </c>
      <c r="N11" s="4">
        <f t="shared" si="1"/>
        <v>0.9983768115942029</v>
      </c>
      <c r="O11" s="2">
        <v>3295.4</v>
      </c>
      <c r="P11" s="90">
        <v>0</v>
      </c>
      <c r="Q11" s="44">
        <v>0</v>
      </c>
      <c r="R11" s="49">
        <v>0</v>
      </c>
      <c r="S11" s="151">
        <v>0</v>
      </c>
      <c r="T11" s="152"/>
      <c r="U11" s="31">
        <f t="shared" si="2"/>
        <v>0</v>
      </c>
    </row>
    <row r="12" spans="1:21" ht="12.75">
      <c r="A12" s="11">
        <v>42385</v>
      </c>
      <c r="B12" s="38">
        <v>2053.8</v>
      </c>
      <c r="C12" s="71">
        <v>5</v>
      </c>
      <c r="D12" s="3">
        <v>7.3</v>
      </c>
      <c r="E12" s="3">
        <v>20.3</v>
      </c>
      <c r="F12" s="38">
        <v>319.44</v>
      </c>
      <c r="G12" s="3">
        <v>0.1</v>
      </c>
      <c r="H12" s="3">
        <v>20.4</v>
      </c>
      <c r="I12" s="3">
        <v>0</v>
      </c>
      <c r="J12" s="3">
        <v>0</v>
      </c>
      <c r="K12" s="38">
        <f t="shared" si="0"/>
        <v>35.859999999999616</v>
      </c>
      <c r="L12" s="38">
        <v>2462.2</v>
      </c>
      <c r="M12" s="38">
        <v>1850</v>
      </c>
      <c r="N12" s="4">
        <f t="shared" si="1"/>
        <v>1.3309189189189188</v>
      </c>
      <c r="O12" s="2">
        <v>3295.4</v>
      </c>
      <c r="P12" s="90">
        <v>0</v>
      </c>
      <c r="Q12" s="44">
        <v>0</v>
      </c>
      <c r="R12" s="49">
        <v>0</v>
      </c>
      <c r="S12" s="151">
        <v>0</v>
      </c>
      <c r="T12" s="152"/>
      <c r="U12" s="31">
        <f t="shared" si="2"/>
        <v>0</v>
      </c>
    </row>
    <row r="13" spans="1:21" ht="12.75">
      <c r="A13" s="11">
        <v>42387</v>
      </c>
      <c r="B13" s="38">
        <v>639.1</v>
      </c>
      <c r="C13" s="71">
        <v>46.1</v>
      </c>
      <c r="D13" s="3">
        <v>82.3</v>
      </c>
      <c r="E13" s="3">
        <v>103.1</v>
      </c>
      <c r="F13" s="38">
        <v>779.14</v>
      </c>
      <c r="G13" s="3">
        <v>0.2</v>
      </c>
      <c r="H13" s="3">
        <v>8.4</v>
      </c>
      <c r="I13" s="3">
        <v>0</v>
      </c>
      <c r="J13" s="3">
        <v>6.9</v>
      </c>
      <c r="K13" s="38">
        <f t="shared" si="0"/>
        <v>28.860000000000014</v>
      </c>
      <c r="L13" s="38">
        <v>1694.1</v>
      </c>
      <c r="M13" s="38">
        <v>2500</v>
      </c>
      <c r="N13" s="4">
        <f t="shared" si="1"/>
        <v>0.6776399999999999</v>
      </c>
      <c r="O13" s="2">
        <v>3295.4</v>
      </c>
      <c r="P13" s="90">
        <v>0</v>
      </c>
      <c r="Q13" s="44">
        <v>0</v>
      </c>
      <c r="R13" s="49">
        <v>0</v>
      </c>
      <c r="S13" s="151">
        <v>0</v>
      </c>
      <c r="T13" s="152"/>
      <c r="U13" s="31">
        <f t="shared" si="2"/>
        <v>0</v>
      </c>
    </row>
    <row r="14" spans="1:21" ht="12.75">
      <c r="A14" s="11">
        <v>42388</v>
      </c>
      <c r="B14" s="38">
        <v>1513.4</v>
      </c>
      <c r="C14" s="71">
        <v>90.4</v>
      </c>
      <c r="D14" s="3">
        <v>145.4</v>
      </c>
      <c r="E14" s="3">
        <v>129</v>
      </c>
      <c r="F14" s="38">
        <v>856.2</v>
      </c>
      <c r="G14" s="3">
        <v>0.8</v>
      </c>
      <c r="H14" s="3">
        <v>19.2</v>
      </c>
      <c r="I14" s="3">
        <v>0</v>
      </c>
      <c r="J14" s="3">
        <v>14</v>
      </c>
      <c r="K14" s="38">
        <f t="shared" si="0"/>
        <v>37.69999999999959</v>
      </c>
      <c r="L14" s="38">
        <v>2806.1</v>
      </c>
      <c r="M14" s="38">
        <v>3700</v>
      </c>
      <c r="N14" s="4">
        <f t="shared" si="1"/>
        <v>0.7584054054054054</v>
      </c>
      <c r="O14" s="2">
        <v>3295.4</v>
      </c>
      <c r="P14" s="90">
        <v>0</v>
      </c>
      <c r="Q14" s="44">
        <v>0</v>
      </c>
      <c r="R14" s="48">
        <v>0</v>
      </c>
      <c r="S14" s="151">
        <v>0</v>
      </c>
      <c r="T14" s="152"/>
      <c r="U14" s="31">
        <f t="shared" si="2"/>
        <v>0</v>
      </c>
    </row>
    <row r="15" spans="1:21" ht="12.75">
      <c r="A15" s="11">
        <v>42389</v>
      </c>
      <c r="B15" s="38">
        <v>1868.6</v>
      </c>
      <c r="C15" s="71">
        <v>45.9</v>
      </c>
      <c r="D15" s="3">
        <v>139.4</v>
      </c>
      <c r="E15" s="3">
        <v>298.5</v>
      </c>
      <c r="F15" s="38">
        <v>658.4</v>
      </c>
      <c r="G15" s="3">
        <v>0.5</v>
      </c>
      <c r="H15" s="3">
        <v>20.6</v>
      </c>
      <c r="I15" s="3">
        <v>0</v>
      </c>
      <c r="J15" s="3">
        <v>17.3</v>
      </c>
      <c r="K15" s="38">
        <f t="shared" si="0"/>
        <v>74.64000000000009</v>
      </c>
      <c r="L15" s="38">
        <v>3123.84</v>
      </c>
      <c r="M15" s="38">
        <v>2100</v>
      </c>
      <c r="N15" s="4">
        <f t="shared" si="1"/>
        <v>1.4875428571428573</v>
      </c>
      <c r="O15" s="2">
        <v>3295.4</v>
      </c>
      <c r="P15" s="90">
        <v>0</v>
      </c>
      <c r="Q15" s="44">
        <v>0</v>
      </c>
      <c r="R15" s="48">
        <v>0</v>
      </c>
      <c r="S15" s="151">
        <v>0</v>
      </c>
      <c r="T15" s="152"/>
      <c r="U15" s="31">
        <f t="shared" si="2"/>
        <v>0</v>
      </c>
    </row>
    <row r="16" spans="1:21" ht="12.75">
      <c r="A16" s="11">
        <v>42390</v>
      </c>
      <c r="B16" s="44">
        <v>1558.2</v>
      </c>
      <c r="C16" s="64">
        <v>31.3</v>
      </c>
      <c r="D16" s="70">
        <v>139.4</v>
      </c>
      <c r="E16" s="70">
        <v>280.5</v>
      </c>
      <c r="F16" s="88">
        <v>424.2</v>
      </c>
      <c r="G16" s="70">
        <v>0.6</v>
      </c>
      <c r="H16" s="70">
        <v>22.9</v>
      </c>
      <c r="I16" s="70">
        <v>0</v>
      </c>
      <c r="J16" s="70">
        <v>24.8</v>
      </c>
      <c r="K16" s="38">
        <f t="shared" si="0"/>
        <v>30.940000000000186</v>
      </c>
      <c r="L16" s="44">
        <v>2512.84</v>
      </c>
      <c r="M16" s="51">
        <v>2000</v>
      </c>
      <c r="N16" s="4">
        <f>L16/M16</f>
        <v>1.25642</v>
      </c>
      <c r="O16" s="2">
        <v>3295.4</v>
      </c>
      <c r="P16" s="90">
        <v>2.15</v>
      </c>
      <c r="Q16" s="44">
        <v>0</v>
      </c>
      <c r="R16" s="48">
        <v>0</v>
      </c>
      <c r="S16" s="151">
        <v>0</v>
      </c>
      <c r="T16" s="152"/>
      <c r="U16" s="31">
        <f t="shared" si="2"/>
        <v>2.15</v>
      </c>
    </row>
    <row r="17" spans="1:21" ht="12.75">
      <c r="A17" s="11">
        <v>42391</v>
      </c>
      <c r="B17" s="38">
        <v>2407.4</v>
      </c>
      <c r="C17" s="71">
        <v>204.3</v>
      </c>
      <c r="D17" s="3">
        <v>39.2</v>
      </c>
      <c r="E17" s="3">
        <v>449.3</v>
      </c>
      <c r="F17" s="38">
        <v>145.5</v>
      </c>
      <c r="G17" s="3">
        <v>4.1</v>
      </c>
      <c r="H17" s="3">
        <v>28.6</v>
      </c>
      <c r="I17" s="3">
        <v>0</v>
      </c>
      <c r="J17" s="3">
        <v>0</v>
      </c>
      <c r="K17" s="38">
        <f t="shared" si="0"/>
        <v>17.499999999999986</v>
      </c>
      <c r="L17" s="38">
        <v>3295.9</v>
      </c>
      <c r="M17" s="51">
        <v>4000</v>
      </c>
      <c r="N17" s="4">
        <f t="shared" si="1"/>
        <v>0.823975</v>
      </c>
      <c r="O17" s="2">
        <v>3295.4</v>
      </c>
      <c r="P17" s="90">
        <v>0</v>
      </c>
      <c r="Q17" s="44">
        <v>0</v>
      </c>
      <c r="R17" s="48">
        <v>0</v>
      </c>
      <c r="S17" s="151">
        <v>0</v>
      </c>
      <c r="T17" s="152"/>
      <c r="U17" s="31">
        <f t="shared" si="2"/>
        <v>0</v>
      </c>
    </row>
    <row r="18" spans="1:21" ht="12.75">
      <c r="A18" s="11">
        <v>42394</v>
      </c>
      <c r="B18" s="38">
        <v>1002.4</v>
      </c>
      <c r="C18" s="71">
        <v>743.5</v>
      </c>
      <c r="D18" s="3">
        <v>348.7</v>
      </c>
      <c r="E18" s="3">
        <v>444.3</v>
      </c>
      <c r="F18" s="38">
        <v>296.5</v>
      </c>
      <c r="G18" s="3">
        <v>0.6</v>
      </c>
      <c r="H18" s="3">
        <v>21.7</v>
      </c>
      <c r="I18" s="3">
        <v>0</v>
      </c>
      <c r="J18" s="3">
        <v>0</v>
      </c>
      <c r="K18" s="38">
        <f t="shared" si="0"/>
        <v>64.99999999999967</v>
      </c>
      <c r="L18" s="38">
        <v>2922.7</v>
      </c>
      <c r="M18" s="38">
        <v>3820</v>
      </c>
      <c r="N18" s="4">
        <f t="shared" si="1"/>
        <v>0.7651047120418848</v>
      </c>
      <c r="O18" s="2">
        <v>3295.4</v>
      </c>
      <c r="P18" s="90">
        <v>0</v>
      </c>
      <c r="Q18" s="44">
        <v>0.06</v>
      </c>
      <c r="R18" s="49">
        <v>0</v>
      </c>
      <c r="S18" s="151">
        <v>0</v>
      </c>
      <c r="T18" s="152"/>
      <c r="U18" s="31">
        <f t="shared" si="2"/>
        <v>0.06</v>
      </c>
    </row>
    <row r="19" spans="1:21" ht="12.75">
      <c r="A19" s="11">
        <v>42395</v>
      </c>
      <c r="B19" s="38">
        <v>822.2</v>
      </c>
      <c r="C19" s="71">
        <v>501.6</v>
      </c>
      <c r="D19" s="3">
        <v>345.5</v>
      </c>
      <c r="E19" s="3">
        <v>741.5</v>
      </c>
      <c r="F19" s="38">
        <v>1091.4</v>
      </c>
      <c r="G19" s="3">
        <v>0.6</v>
      </c>
      <c r="H19" s="3">
        <v>34.2</v>
      </c>
      <c r="I19" s="3">
        <v>0</v>
      </c>
      <c r="J19" s="3">
        <v>12.6</v>
      </c>
      <c r="K19" s="38">
        <f t="shared" si="0"/>
        <v>71.99999999999964</v>
      </c>
      <c r="L19" s="38">
        <v>3621.6</v>
      </c>
      <c r="M19" s="38">
        <v>3100</v>
      </c>
      <c r="N19" s="4">
        <f>L19/M19</f>
        <v>1.168258064516129</v>
      </c>
      <c r="O19" s="2">
        <v>3295.4</v>
      </c>
      <c r="P19" s="90">
        <v>9</v>
      </c>
      <c r="Q19" s="44">
        <v>0</v>
      </c>
      <c r="R19" s="49">
        <v>0</v>
      </c>
      <c r="S19" s="151">
        <v>0</v>
      </c>
      <c r="T19" s="152"/>
      <c r="U19" s="31">
        <f t="shared" si="2"/>
        <v>9</v>
      </c>
    </row>
    <row r="20" spans="1:21" ht="12.75">
      <c r="A20" s="11">
        <v>42396</v>
      </c>
      <c r="B20" s="38">
        <v>1184.5</v>
      </c>
      <c r="C20" s="71">
        <v>1574.6</v>
      </c>
      <c r="D20" s="3">
        <v>294.8</v>
      </c>
      <c r="E20" s="3">
        <v>883.5</v>
      </c>
      <c r="F20" s="38">
        <v>795.8</v>
      </c>
      <c r="G20" s="3">
        <v>1</v>
      </c>
      <c r="H20" s="3">
        <v>24.2</v>
      </c>
      <c r="I20" s="3">
        <v>0</v>
      </c>
      <c r="J20" s="3">
        <v>2.5</v>
      </c>
      <c r="K20" s="38">
        <f t="shared" si="0"/>
        <v>59.40000000000036</v>
      </c>
      <c r="L20" s="38">
        <v>4820.3</v>
      </c>
      <c r="M20" s="38">
        <v>3100</v>
      </c>
      <c r="N20" s="4">
        <f t="shared" si="1"/>
        <v>1.5549354838709677</v>
      </c>
      <c r="O20" s="2">
        <v>3295.4</v>
      </c>
      <c r="P20" s="90">
        <v>0</v>
      </c>
      <c r="Q20" s="44">
        <v>0</v>
      </c>
      <c r="R20" s="49">
        <v>72.6</v>
      </c>
      <c r="S20" s="151">
        <v>0</v>
      </c>
      <c r="T20" s="152"/>
      <c r="U20" s="31">
        <f t="shared" si="2"/>
        <v>72.6</v>
      </c>
    </row>
    <row r="21" spans="1:21" ht="12.75">
      <c r="A21" s="11">
        <v>42397</v>
      </c>
      <c r="B21" s="38">
        <v>3095.5</v>
      </c>
      <c r="C21" s="71">
        <v>1268.2</v>
      </c>
      <c r="D21" s="3">
        <v>834.5</v>
      </c>
      <c r="E21" s="38">
        <v>2677.3</v>
      </c>
      <c r="F21" s="38">
        <v>668.8</v>
      </c>
      <c r="G21" s="3">
        <v>0.7</v>
      </c>
      <c r="H21" s="3">
        <v>26.9</v>
      </c>
      <c r="I21" s="3">
        <v>0</v>
      </c>
      <c r="J21" s="3">
        <v>28.6</v>
      </c>
      <c r="K21" s="38">
        <f t="shared" si="0"/>
        <v>84.50000000000006</v>
      </c>
      <c r="L21" s="38">
        <v>8685</v>
      </c>
      <c r="M21" s="38">
        <v>4200</v>
      </c>
      <c r="N21" s="4">
        <f t="shared" si="1"/>
        <v>2.067857142857143</v>
      </c>
      <c r="O21" s="2">
        <v>3295.4</v>
      </c>
      <c r="P21" s="43">
        <v>0</v>
      </c>
      <c r="Q21" s="48">
        <v>0</v>
      </c>
      <c r="R21" s="49">
        <v>0</v>
      </c>
      <c r="S21" s="151">
        <v>0</v>
      </c>
      <c r="T21" s="152"/>
      <c r="U21" s="31">
        <f t="shared" si="2"/>
        <v>0</v>
      </c>
    </row>
    <row r="22" spans="1:21" ht="12.75">
      <c r="A22" s="11">
        <v>42398</v>
      </c>
      <c r="B22" s="38">
        <v>4926</v>
      </c>
      <c r="C22" s="71">
        <v>851.9</v>
      </c>
      <c r="D22" s="3">
        <v>377.7</v>
      </c>
      <c r="E22" s="38">
        <v>1845.9</v>
      </c>
      <c r="F22" s="38">
        <v>565.2</v>
      </c>
      <c r="G22" s="3">
        <v>0.2</v>
      </c>
      <c r="H22" s="3">
        <v>22.1</v>
      </c>
      <c r="I22" s="3">
        <v>0</v>
      </c>
      <c r="J22" s="3">
        <v>6.3</v>
      </c>
      <c r="K22" s="38">
        <f t="shared" si="0"/>
        <v>87.99999999999922</v>
      </c>
      <c r="L22" s="38">
        <v>8683.3</v>
      </c>
      <c r="M22" s="38">
        <v>4512.8</v>
      </c>
      <c r="N22" s="4">
        <f t="shared" si="1"/>
        <v>1.9241490870413045</v>
      </c>
      <c r="O22" s="2">
        <v>3295.4</v>
      </c>
      <c r="P22" s="43">
        <v>11.7</v>
      </c>
      <c r="Q22" s="48">
        <v>0</v>
      </c>
      <c r="R22" s="49">
        <v>207.6</v>
      </c>
      <c r="S22" s="151">
        <v>0</v>
      </c>
      <c r="T22" s="152"/>
      <c r="U22" s="31">
        <f t="shared" si="2"/>
        <v>219.29999999999998</v>
      </c>
    </row>
    <row r="23" spans="1:21" ht="13.5" thickBot="1">
      <c r="A23" s="35" t="s">
        <v>29</v>
      </c>
      <c r="B23" s="86">
        <f aca="true" t="shared" si="3" ref="B23:M23">SUM(B4:B22)</f>
        <v>30213.300000000003</v>
      </c>
      <c r="C23" s="86">
        <f t="shared" si="3"/>
        <v>5560.36</v>
      </c>
      <c r="D23" s="86">
        <f t="shared" si="3"/>
        <v>3049.6</v>
      </c>
      <c r="E23" s="86">
        <f t="shared" si="3"/>
        <v>8692.800000000001</v>
      </c>
      <c r="F23" s="86">
        <f>SUM(F4:F22)</f>
        <v>12895.48</v>
      </c>
      <c r="G23" s="86">
        <f t="shared" si="3"/>
        <v>9.899999999999999</v>
      </c>
      <c r="H23" s="86">
        <f t="shared" si="3"/>
        <v>408.2</v>
      </c>
      <c r="I23" s="87">
        <f t="shared" si="3"/>
        <v>716.2</v>
      </c>
      <c r="J23" s="87">
        <f t="shared" si="3"/>
        <v>199.70000000000002</v>
      </c>
      <c r="K23" s="39">
        <f t="shared" si="3"/>
        <v>867.0199999999987</v>
      </c>
      <c r="L23" s="39">
        <f t="shared" si="3"/>
        <v>62612.56</v>
      </c>
      <c r="M23" s="39">
        <f t="shared" si="3"/>
        <v>54832.8</v>
      </c>
      <c r="N23" s="12">
        <f t="shared" si="1"/>
        <v>1.141881501582994</v>
      </c>
      <c r="O23" s="2"/>
      <c r="P23" s="93">
        <f>SUM(P4:P22)</f>
        <v>22.85</v>
      </c>
      <c r="Q23" s="93">
        <f>SUM(Q4:Q22)</f>
        <v>0.06</v>
      </c>
      <c r="R23" s="93">
        <f>SUM(R4:R22)</f>
        <v>282.9</v>
      </c>
      <c r="S23" s="157">
        <f>SUM(S4:S22)</f>
        <v>1</v>
      </c>
      <c r="T23" s="158"/>
      <c r="U23" s="93">
        <f>P23+Q23+S23+R23+T23</f>
        <v>306.81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56" t="s">
        <v>35</v>
      </c>
      <c r="Q26" s="156"/>
      <c r="R26" s="156"/>
      <c r="S26" s="156"/>
      <c r="T26" s="74"/>
      <c r="U26" s="74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63" t="s">
        <v>30</v>
      </c>
      <c r="Q27" s="163"/>
      <c r="R27" s="163"/>
      <c r="S27" s="163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60">
        <v>42401</v>
      </c>
      <c r="Q28" s="164">
        <f>'[2]січень'!$D$87</f>
        <v>300.92</v>
      </c>
      <c r="R28" s="164"/>
      <c r="S28" s="164"/>
      <c r="T28" s="81"/>
      <c r="U28" s="8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1"/>
      <c r="Q29" s="164"/>
      <c r="R29" s="164"/>
      <c r="S29" s="164"/>
      <c r="T29" s="81"/>
      <c r="U29" s="81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4" t="s">
        <v>36</v>
      </c>
      <c r="R30" s="55" t="s">
        <v>41</v>
      </c>
      <c r="S30" s="72">
        <f>'[1]серпень'!$I$83</f>
        <v>0</v>
      </c>
      <c r="T30" s="78"/>
      <c r="U30" s="79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65" t="s">
        <v>48</v>
      </c>
      <c r="R31" s="166"/>
      <c r="S31" s="56">
        <f>'[1]серпень'!$I$82</f>
        <v>0</v>
      </c>
      <c r="T31" s="80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55" t="s">
        <v>42</v>
      </c>
      <c r="R32" s="155"/>
      <c r="S32" s="72">
        <f>'[1]серпень'!$I$81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0"/>
      <c r="T33" s="80"/>
      <c r="U33" s="79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56" t="s">
        <v>31</v>
      </c>
      <c r="Q36" s="156"/>
      <c r="R36" s="156"/>
      <c r="S36" s="156"/>
      <c r="T36" s="76"/>
      <c r="U36" s="76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59" t="s">
        <v>32</v>
      </c>
      <c r="Q37" s="159"/>
      <c r="R37" s="159"/>
      <c r="S37" s="159"/>
      <c r="T37" s="77"/>
      <c r="U37" s="77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60">
        <v>42401</v>
      </c>
      <c r="Q38" s="162">
        <v>58550.5</v>
      </c>
      <c r="R38" s="162"/>
      <c r="S38" s="162"/>
      <c r="T38" s="75"/>
      <c r="U38" s="75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61"/>
      <c r="Q39" s="162"/>
      <c r="R39" s="162"/>
      <c r="S39" s="162"/>
      <c r="T39" s="75"/>
      <c r="U39" s="75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  <mergeCell ref="Q32:R32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6"/>
  <sheetViews>
    <sheetView zoomScale="106" zoomScaleNormal="106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111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113</v>
      </c>
      <c r="Q1" s="139"/>
      <c r="R1" s="139"/>
      <c r="S1" s="139"/>
      <c r="T1" s="139"/>
      <c r="U1" s="140"/>
    </row>
    <row r="2" spans="1:21" ht="15" thickBot="1">
      <c r="A2" s="141" t="s">
        <v>114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115</v>
      </c>
      <c r="Q2" s="145"/>
      <c r="R2" s="145"/>
      <c r="S2" s="145"/>
      <c r="T2" s="145"/>
      <c r="U2" s="146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112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42646</v>
      </c>
      <c r="B4" s="96">
        <v>645.7</v>
      </c>
      <c r="C4" s="96">
        <v>6.8</v>
      </c>
      <c r="D4" s="96">
        <v>42.9</v>
      </c>
      <c r="E4" s="96">
        <v>162.2</v>
      </c>
      <c r="F4" s="100">
        <v>435.2</v>
      </c>
      <c r="G4" s="115">
        <v>19</v>
      </c>
      <c r="H4" s="115">
        <v>17.4</v>
      </c>
      <c r="I4" s="115">
        <v>0</v>
      </c>
      <c r="J4" s="96">
        <v>3504</v>
      </c>
      <c r="K4" s="96">
        <f aca="true" t="shared" si="0" ref="K4:K23">L4-B4-C4-D4-E4-F4-G4-H4-I4-J4</f>
        <v>17.300000000000637</v>
      </c>
      <c r="L4" s="96">
        <v>4850.5</v>
      </c>
      <c r="M4" s="105">
        <v>4850</v>
      </c>
      <c r="N4" s="4">
        <f aca="true" t="shared" si="1" ref="N4:N23">L4/M4</f>
        <v>1.000103092783505</v>
      </c>
      <c r="O4" s="2">
        <f>AVERAGE(L4:L23)</f>
        <v>4757.545</v>
      </c>
      <c r="P4" s="98">
        <v>0</v>
      </c>
      <c r="Q4" s="99">
        <v>0</v>
      </c>
      <c r="R4" s="100">
        <v>18.5</v>
      </c>
      <c r="S4" s="167">
        <v>0</v>
      </c>
      <c r="T4" s="168"/>
      <c r="U4" s="101">
        <f>P4+Q4+S4+R4+T4</f>
        <v>18.5</v>
      </c>
    </row>
    <row r="5" spans="1:21" ht="12.75">
      <c r="A5" s="11">
        <v>42647</v>
      </c>
      <c r="B5" s="96">
        <v>961.1</v>
      </c>
      <c r="C5" s="96">
        <v>4.5</v>
      </c>
      <c r="D5" s="96">
        <v>40.6</v>
      </c>
      <c r="E5" s="96">
        <v>190.6</v>
      </c>
      <c r="F5" s="116">
        <v>584</v>
      </c>
      <c r="G5" s="115">
        <v>52.1</v>
      </c>
      <c r="H5" s="115">
        <v>4.7</v>
      </c>
      <c r="I5" s="115">
        <v>568.7</v>
      </c>
      <c r="J5" s="96">
        <v>0</v>
      </c>
      <c r="K5" s="96">
        <f t="shared" si="0"/>
        <v>37.50000000000034</v>
      </c>
      <c r="L5" s="96">
        <v>2443.8</v>
      </c>
      <c r="M5" s="105">
        <v>1800</v>
      </c>
      <c r="N5" s="4">
        <f t="shared" si="1"/>
        <v>1.3576666666666668</v>
      </c>
      <c r="O5" s="2">
        <v>4757.5</v>
      </c>
      <c r="P5" s="102">
        <v>34.4</v>
      </c>
      <c r="Q5" s="96">
        <v>0</v>
      </c>
      <c r="R5" s="103">
        <v>0</v>
      </c>
      <c r="S5" s="169">
        <v>0</v>
      </c>
      <c r="T5" s="170"/>
      <c r="U5" s="101">
        <f aca="true" t="shared" si="2" ref="U5:U23">P5+Q5+S5+R5+T5</f>
        <v>34.4</v>
      </c>
    </row>
    <row r="6" spans="1:21" ht="12.75">
      <c r="A6" s="11">
        <v>42648</v>
      </c>
      <c r="B6" s="96">
        <v>2126.8</v>
      </c>
      <c r="C6" s="96">
        <v>10</v>
      </c>
      <c r="D6" s="105">
        <v>118.4</v>
      </c>
      <c r="E6" s="96">
        <v>168.4</v>
      </c>
      <c r="F6" s="117">
        <v>614.2</v>
      </c>
      <c r="G6" s="115">
        <v>22</v>
      </c>
      <c r="H6" s="115">
        <v>2.5</v>
      </c>
      <c r="I6" s="115">
        <v>0</v>
      </c>
      <c r="J6" s="115">
        <v>0</v>
      </c>
      <c r="K6" s="96">
        <f t="shared" si="0"/>
        <v>38.5</v>
      </c>
      <c r="L6" s="96">
        <v>3100.8</v>
      </c>
      <c r="M6" s="105">
        <v>2500</v>
      </c>
      <c r="N6" s="4">
        <f t="shared" si="1"/>
        <v>1.24032</v>
      </c>
      <c r="O6" s="2">
        <v>4757.5</v>
      </c>
      <c r="P6" s="104">
        <v>0</v>
      </c>
      <c r="Q6" s="105">
        <v>0</v>
      </c>
      <c r="R6" s="106">
        <v>0</v>
      </c>
      <c r="S6" s="171">
        <v>1</v>
      </c>
      <c r="T6" s="172"/>
      <c r="U6" s="101">
        <f t="shared" si="2"/>
        <v>1</v>
      </c>
    </row>
    <row r="7" spans="1:21" ht="12.75">
      <c r="A7" s="11">
        <v>42649</v>
      </c>
      <c r="B7" s="113">
        <v>2305.6</v>
      </c>
      <c r="C7" s="96">
        <v>20.5</v>
      </c>
      <c r="D7" s="96">
        <v>15.9</v>
      </c>
      <c r="E7" s="96">
        <v>120.4</v>
      </c>
      <c r="F7" s="116">
        <v>828.2</v>
      </c>
      <c r="G7" s="115">
        <v>23.7</v>
      </c>
      <c r="H7" s="115">
        <v>4</v>
      </c>
      <c r="I7" s="115">
        <v>0</v>
      </c>
      <c r="J7" s="115">
        <v>0</v>
      </c>
      <c r="K7" s="96">
        <f t="shared" si="0"/>
        <v>19.3</v>
      </c>
      <c r="L7" s="96">
        <v>3337.6</v>
      </c>
      <c r="M7" s="105">
        <v>4000</v>
      </c>
      <c r="N7" s="4">
        <f t="shared" si="1"/>
        <v>0.8344</v>
      </c>
      <c r="O7" s="2">
        <v>4757.5</v>
      </c>
      <c r="P7" s="104">
        <v>0</v>
      </c>
      <c r="Q7" s="105">
        <v>0</v>
      </c>
      <c r="R7" s="106">
        <v>0</v>
      </c>
      <c r="S7" s="171">
        <v>0</v>
      </c>
      <c r="T7" s="172"/>
      <c r="U7" s="101">
        <f t="shared" si="2"/>
        <v>0</v>
      </c>
    </row>
    <row r="8" spans="1:21" ht="12.75">
      <c r="A8" s="11">
        <v>42650</v>
      </c>
      <c r="B8" s="96">
        <f>4209.9+52.7</f>
        <v>4262.599999999999</v>
      </c>
      <c r="C8" s="107">
        <v>16.9</v>
      </c>
      <c r="D8" s="115">
        <v>91.6</v>
      </c>
      <c r="E8" s="115">
        <v>121.4</v>
      </c>
      <c r="F8" s="96">
        <v>817.1</v>
      </c>
      <c r="G8" s="115">
        <v>28.5</v>
      </c>
      <c r="H8" s="115">
        <v>5.1</v>
      </c>
      <c r="I8" s="115">
        <v>0</v>
      </c>
      <c r="J8" s="115">
        <v>0</v>
      </c>
      <c r="K8" s="96">
        <f t="shared" si="0"/>
        <v>116.20000000000019</v>
      </c>
      <c r="L8" s="96">
        <v>5459.4</v>
      </c>
      <c r="M8" s="105">
        <v>6200</v>
      </c>
      <c r="N8" s="4">
        <f t="shared" si="1"/>
        <v>0.8805483870967742</v>
      </c>
      <c r="O8" s="2">
        <v>4757.5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42653</v>
      </c>
      <c r="B9" s="96">
        <v>1671.1</v>
      </c>
      <c r="C9" s="107">
        <v>29.6</v>
      </c>
      <c r="D9" s="115">
        <v>149.1</v>
      </c>
      <c r="E9" s="115">
        <v>203</v>
      </c>
      <c r="F9" s="96">
        <v>827.7</v>
      </c>
      <c r="G9" s="115">
        <v>91.3</v>
      </c>
      <c r="H9" s="115">
        <v>2</v>
      </c>
      <c r="I9" s="115">
        <v>0</v>
      </c>
      <c r="J9" s="115">
        <v>0</v>
      </c>
      <c r="K9" s="96">
        <f t="shared" si="0"/>
        <v>29.70000000000023</v>
      </c>
      <c r="L9" s="96">
        <v>3003.5</v>
      </c>
      <c r="M9" s="105">
        <v>2000</v>
      </c>
      <c r="N9" s="4">
        <f t="shared" si="1"/>
        <v>1.50175</v>
      </c>
      <c r="O9" s="2">
        <v>4757.5</v>
      </c>
      <c r="P9" s="104">
        <v>0</v>
      </c>
      <c r="Q9" s="105">
        <v>0</v>
      </c>
      <c r="R9" s="103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42654</v>
      </c>
      <c r="B10" s="96">
        <v>371</v>
      </c>
      <c r="C10" s="107">
        <v>40.1</v>
      </c>
      <c r="D10" s="115">
        <v>88.6</v>
      </c>
      <c r="E10" s="115">
        <v>168.95</v>
      </c>
      <c r="F10" s="96">
        <v>681.2</v>
      </c>
      <c r="G10" s="115">
        <v>31</v>
      </c>
      <c r="H10" s="115">
        <v>5</v>
      </c>
      <c r="I10" s="115">
        <v>0</v>
      </c>
      <c r="J10" s="115">
        <v>0</v>
      </c>
      <c r="K10" s="96">
        <f t="shared" si="0"/>
        <v>9.649999999999864</v>
      </c>
      <c r="L10" s="96">
        <v>1395.5</v>
      </c>
      <c r="M10" s="105">
        <v>1300</v>
      </c>
      <c r="N10" s="4">
        <f t="shared" si="1"/>
        <v>1.0734615384615385</v>
      </c>
      <c r="O10" s="2">
        <v>4757.5</v>
      </c>
      <c r="P10" s="104">
        <v>0</v>
      </c>
      <c r="Q10" s="105">
        <v>0</v>
      </c>
      <c r="R10" s="103">
        <v>35.25</v>
      </c>
      <c r="S10" s="169">
        <v>0</v>
      </c>
      <c r="T10" s="170"/>
      <c r="U10" s="101">
        <f>P10+Q10+S10+R10+T10</f>
        <v>35.25</v>
      </c>
    </row>
    <row r="11" spans="1:21" ht="12.75">
      <c r="A11" s="11">
        <v>42655</v>
      </c>
      <c r="B11" s="96">
        <v>852.6</v>
      </c>
      <c r="C11" s="107">
        <v>5.4</v>
      </c>
      <c r="D11" s="115">
        <v>92.95</v>
      </c>
      <c r="E11" s="115">
        <v>169.3</v>
      </c>
      <c r="F11" s="96">
        <v>766.3</v>
      </c>
      <c r="G11" s="115">
        <v>72.7</v>
      </c>
      <c r="H11" s="115">
        <v>2</v>
      </c>
      <c r="I11" s="115">
        <v>0</v>
      </c>
      <c r="J11" s="115">
        <v>0</v>
      </c>
      <c r="K11" s="96">
        <f t="shared" si="0"/>
        <v>20.54999999999977</v>
      </c>
      <c r="L11" s="96">
        <v>1981.8</v>
      </c>
      <c r="M11" s="105">
        <v>1800</v>
      </c>
      <c r="N11" s="4">
        <f t="shared" si="1"/>
        <v>1.101</v>
      </c>
      <c r="O11" s="2">
        <v>4757.5</v>
      </c>
      <c r="P11" s="102">
        <v>130</v>
      </c>
      <c r="Q11" s="96">
        <v>0</v>
      </c>
      <c r="R11" s="103">
        <v>0</v>
      </c>
      <c r="S11" s="169">
        <v>0</v>
      </c>
      <c r="T11" s="170"/>
      <c r="U11" s="101">
        <f t="shared" si="2"/>
        <v>130</v>
      </c>
    </row>
    <row r="12" spans="1:21" ht="12.75">
      <c r="A12" s="11">
        <v>42656</v>
      </c>
      <c r="B12" s="113">
        <v>6235.7</v>
      </c>
      <c r="C12" s="107">
        <v>14.8</v>
      </c>
      <c r="D12" s="115">
        <v>106.7</v>
      </c>
      <c r="E12" s="115">
        <v>304.7</v>
      </c>
      <c r="F12" s="96">
        <v>919.4</v>
      </c>
      <c r="G12" s="115">
        <v>24.4</v>
      </c>
      <c r="H12" s="115">
        <v>3.7</v>
      </c>
      <c r="I12" s="115">
        <v>0</v>
      </c>
      <c r="J12" s="115">
        <v>0</v>
      </c>
      <c r="K12" s="96">
        <f t="shared" si="0"/>
        <v>13.29999999999998</v>
      </c>
      <c r="L12" s="96">
        <v>7622.7</v>
      </c>
      <c r="M12" s="105">
        <v>7600</v>
      </c>
      <c r="N12" s="4">
        <f t="shared" si="1"/>
        <v>1.0029868421052632</v>
      </c>
      <c r="O12" s="2">
        <v>4757.5</v>
      </c>
      <c r="P12" s="102">
        <v>0</v>
      </c>
      <c r="Q12" s="96">
        <v>0</v>
      </c>
      <c r="R12" s="103">
        <v>0</v>
      </c>
      <c r="S12" s="169">
        <v>0</v>
      </c>
      <c r="T12" s="170"/>
      <c r="U12" s="101">
        <f t="shared" si="2"/>
        <v>0</v>
      </c>
    </row>
    <row r="13" spans="1:21" ht="12.75">
      <c r="A13" s="11">
        <v>42660</v>
      </c>
      <c r="B13" s="96">
        <v>923.4</v>
      </c>
      <c r="C13" s="107">
        <v>116</v>
      </c>
      <c r="D13" s="115">
        <v>275.5</v>
      </c>
      <c r="E13" s="115">
        <v>374.8</v>
      </c>
      <c r="F13" s="96">
        <v>1159.7</v>
      </c>
      <c r="G13" s="115">
        <v>32</v>
      </c>
      <c r="H13" s="115">
        <v>3.7</v>
      </c>
      <c r="I13" s="115">
        <v>0</v>
      </c>
      <c r="J13" s="115">
        <v>0</v>
      </c>
      <c r="K13" s="96">
        <f t="shared" si="0"/>
        <v>14.999999999999819</v>
      </c>
      <c r="L13" s="96">
        <v>2900.1</v>
      </c>
      <c r="M13" s="105">
        <v>2500</v>
      </c>
      <c r="N13" s="4">
        <f t="shared" si="1"/>
        <v>1.16004</v>
      </c>
      <c r="O13" s="2">
        <v>4757.5</v>
      </c>
      <c r="P13" s="102">
        <v>0</v>
      </c>
      <c r="Q13" s="96">
        <v>0</v>
      </c>
      <c r="R13" s="103">
        <v>10.4</v>
      </c>
      <c r="S13" s="169">
        <v>0</v>
      </c>
      <c r="T13" s="170"/>
      <c r="U13" s="101">
        <f t="shared" si="2"/>
        <v>10.4</v>
      </c>
    </row>
    <row r="14" spans="1:21" ht="12.75">
      <c r="A14" s="11">
        <v>42661</v>
      </c>
      <c r="B14" s="96">
        <v>1570.1</v>
      </c>
      <c r="C14" s="107">
        <v>68.8</v>
      </c>
      <c r="D14" s="115">
        <v>143.9</v>
      </c>
      <c r="E14" s="115">
        <v>246.4</v>
      </c>
      <c r="F14" s="96">
        <v>1538.3</v>
      </c>
      <c r="G14" s="115">
        <v>42.1</v>
      </c>
      <c r="H14" s="115">
        <v>1.8</v>
      </c>
      <c r="I14" s="115">
        <v>0</v>
      </c>
      <c r="J14" s="115">
        <v>0</v>
      </c>
      <c r="K14" s="96">
        <f t="shared" si="0"/>
        <v>26.40000000000018</v>
      </c>
      <c r="L14" s="96">
        <v>3637.8</v>
      </c>
      <c r="M14" s="105">
        <v>2600</v>
      </c>
      <c r="N14" s="4">
        <f t="shared" si="1"/>
        <v>1.3991538461538462</v>
      </c>
      <c r="O14" s="2">
        <v>4757.5</v>
      </c>
      <c r="P14" s="102">
        <v>0</v>
      </c>
      <c r="Q14" s="96">
        <v>0</v>
      </c>
      <c r="R14" s="107">
        <v>0</v>
      </c>
      <c r="S14" s="169">
        <v>0</v>
      </c>
      <c r="T14" s="170"/>
      <c r="U14" s="101">
        <f t="shared" si="2"/>
        <v>0</v>
      </c>
    </row>
    <row r="15" spans="1:21" ht="12.75">
      <c r="A15" s="11">
        <v>42662</v>
      </c>
      <c r="B15" s="96">
        <v>1745.8</v>
      </c>
      <c r="C15" s="97">
        <v>99.2</v>
      </c>
      <c r="D15" s="119">
        <v>135.6</v>
      </c>
      <c r="E15" s="119">
        <v>464.9</v>
      </c>
      <c r="F15" s="120">
        <v>1187.3</v>
      </c>
      <c r="G15" s="119">
        <v>17.7</v>
      </c>
      <c r="H15" s="119">
        <v>3.6</v>
      </c>
      <c r="I15" s="119">
        <v>0</v>
      </c>
      <c r="J15" s="119">
        <v>0</v>
      </c>
      <c r="K15" s="96">
        <f t="shared" si="0"/>
        <v>45.40000000000004</v>
      </c>
      <c r="L15" s="96">
        <v>3699.5</v>
      </c>
      <c r="M15" s="105">
        <v>3500</v>
      </c>
      <c r="N15" s="4">
        <f>L15/M15</f>
        <v>1.057</v>
      </c>
      <c r="O15" s="2">
        <v>4757.5</v>
      </c>
      <c r="P15" s="102">
        <v>0</v>
      </c>
      <c r="Q15" s="96">
        <v>0</v>
      </c>
      <c r="R15" s="107">
        <v>30.6</v>
      </c>
      <c r="S15" s="169">
        <v>0</v>
      </c>
      <c r="T15" s="170"/>
      <c r="U15" s="101">
        <f t="shared" si="2"/>
        <v>30.6</v>
      </c>
    </row>
    <row r="16" spans="1:21" ht="12.75">
      <c r="A16" s="11">
        <v>42663</v>
      </c>
      <c r="B16" s="96">
        <v>2430.9</v>
      </c>
      <c r="C16" s="107">
        <v>311.8</v>
      </c>
      <c r="D16" s="115">
        <v>132.8</v>
      </c>
      <c r="E16" s="115">
        <v>471.9</v>
      </c>
      <c r="F16" s="96">
        <v>1029.2</v>
      </c>
      <c r="G16" s="115">
        <v>12.7</v>
      </c>
      <c r="H16" s="115">
        <v>4.8</v>
      </c>
      <c r="I16" s="115">
        <v>0</v>
      </c>
      <c r="J16" s="115">
        <v>0</v>
      </c>
      <c r="K16" s="96">
        <f t="shared" si="0"/>
        <v>42.7999999999995</v>
      </c>
      <c r="L16" s="96">
        <v>4436.9</v>
      </c>
      <c r="M16" s="105">
        <v>4000</v>
      </c>
      <c r="N16" s="4">
        <f t="shared" si="1"/>
        <v>1.109225</v>
      </c>
      <c r="O16" s="2">
        <v>4757.5</v>
      </c>
      <c r="P16" s="102">
        <v>0</v>
      </c>
      <c r="Q16" s="96">
        <v>498.2</v>
      </c>
      <c r="R16" s="107">
        <v>30.1</v>
      </c>
      <c r="S16" s="169">
        <v>0</v>
      </c>
      <c r="T16" s="170"/>
      <c r="U16" s="101">
        <f t="shared" si="2"/>
        <v>528.3</v>
      </c>
    </row>
    <row r="17" spans="1:21" ht="12.75">
      <c r="A17" s="11">
        <v>42664</v>
      </c>
      <c r="B17" s="96">
        <v>3228.6</v>
      </c>
      <c r="C17" s="107">
        <v>34.6</v>
      </c>
      <c r="D17" s="115">
        <v>221.8</v>
      </c>
      <c r="E17" s="115">
        <v>735.6</v>
      </c>
      <c r="F17" s="96">
        <v>679.8</v>
      </c>
      <c r="G17" s="115">
        <v>4.4</v>
      </c>
      <c r="H17" s="115">
        <v>5.1</v>
      </c>
      <c r="I17" s="115">
        <v>0</v>
      </c>
      <c r="J17" s="115">
        <v>0</v>
      </c>
      <c r="K17" s="96">
        <f t="shared" si="0"/>
        <v>20.300000000000068</v>
      </c>
      <c r="L17" s="96">
        <v>4930.2</v>
      </c>
      <c r="M17" s="105">
        <v>5200</v>
      </c>
      <c r="N17" s="4">
        <f t="shared" si="1"/>
        <v>0.9481153846153846</v>
      </c>
      <c r="O17" s="2">
        <v>4757.5</v>
      </c>
      <c r="P17" s="102">
        <v>135.7</v>
      </c>
      <c r="Q17" s="96">
        <v>0</v>
      </c>
      <c r="R17" s="107">
        <v>0</v>
      </c>
      <c r="S17" s="169">
        <v>0</v>
      </c>
      <c r="T17" s="170"/>
      <c r="U17" s="101">
        <f t="shared" si="2"/>
        <v>135.7</v>
      </c>
    </row>
    <row r="18" spans="1:21" ht="12.75">
      <c r="A18" s="11">
        <v>42667</v>
      </c>
      <c r="B18" s="96">
        <v>431.35</v>
      </c>
      <c r="C18" s="107">
        <v>1590.65</v>
      </c>
      <c r="D18" s="115">
        <v>179.2</v>
      </c>
      <c r="E18" s="115">
        <v>877.04</v>
      </c>
      <c r="F18" s="96">
        <v>489.62</v>
      </c>
      <c r="G18" s="115">
        <v>52.81</v>
      </c>
      <c r="H18" s="115">
        <v>5.04</v>
      </c>
      <c r="I18" s="115">
        <v>0</v>
      </c>
      <c r="J18" s="115">
        <v>0</v>
      </c>
      <c r="K18" s="96">
        <f t="shared" si="0"/>
        <v>12.139999999999894</v>
      </c>
      <c r="L18" s="96">
        <v>3637.85</v>
      </c>
      <c r="M18" s="105">
        <v>3400</v>
      </c>
      <c r="N18" s="4">
        <f>L18/M18</f>
        <v>1.0699558823529411</v>
      </c>
      <c r="O18" s="2">
        <v>4757.5</v>
      </c>
      <c r="P18" s="102">
        <v>0</v>
      </c>
      <c r="Q18" s="96">
        <v>0</v>
      </c>
      <c r="R18" s="103">
        <v>0</v>
      </c>
      <c r="S18" s="169">
        <v>0</v>
      </c>
      <c r="T18" s="170"/>
      <c r="U18" s="101">
        <f t="shared" si="2"/>
        <v>0</v>
      </c>
    </row>
    <row r="19" spans="1:21" ht="12.75">
      <c r="A19" s="11">
        <v>42668</v>
      </c>
      <c r="B19" s="96">
        <v>1872.7</v>
      </c>
      <c r="C19" s="107">
        <v>821.6</v>
      </c>
      <c r="D19" s="115">
        <v>493</v>
      </c>
      <c r="E19" s="115">
        <v>1174.1</v>
      </c>
      <c r="F19" s="96">
        <v>593.3</v>
      </c>
      <c r="G19" s="115">
        <v>28.3</v>
      </c>
      <c r="H19" s="115">
        <v>2.4</v>
      </c>
      <c r="I19" s="115">
        <v>0</v>
      </c>
      <c r="J19" s="115">
        <v>0</v>
      </c>
      <c r="K19" s="96">
        <f t="shared" si="0"/>
        <v>24.85000000000041</v>
      </c>
      <c r="L19" s="96">
        <v>5010.25</v>
      </c>
      <c r="M19" s="105">
        <v>5300</v>
      </c>
      <c r="N19" s="4">
        <f t="shared" si="1"/>
        <v>0.9453301886792452</v>
      </c>
      <c r="O19" s="2">
        <v>4757.5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42669</v>
      </c>
      <c r="B20" s="96">
        <v>554.8</v>
      </c>
      <c r="C20" s="107">
        <v>54.5</v>
      </c>
      <c r="D20" s="115">
        <v>478.4</v>
      </c>
      <c r="E20" s="96">
        <v>1173.2</v>
      </c>
      <c r="F20" s="96">
        <v>710.6</v>
      </c>
      <c r="G20" s="115">
        <v>134.7</v>
      </c>
      <c r="H20" s="115">
        <v>1.4</v>
      </c>
      <c r="I20" s="115">
        <v>0</v>
      </c>
      <c r="J20" s="115">
        <v>0</v>
      </c>
      <c r="K20" s="96">
        <f t="shared" si="0"/>
        <v>28.14999999999967</v>
      </c>
      <c r="L20" s="96">
        <v>3135.75</v>
      </c>
      <c r="M20" s="105">
        <v>3100</v>
      </c>
      <c r="N20" s="4">
        <f t="shared" si="1"/>
        <v>1.011532258064516</v>
      </c>
      <c r="O20" s="2">
        <v>4757.5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42670</v>
      </c>
      <c r="B21" s="96">
        <v>1373</v>
      </c>
      <c r="C21" s="107">
        <v>3189.2</v>
      </c>
      <c r="D21" s="115">
        <v>528.2</v>
      </c>
      <c r="E21" s="96">
        <v>2203.4</v>
      </c>
      <c r="F21" s="96">
        <v>592.9</v>
      </c>
      <c r="G21" s="115">
        <v>27.3</v>
      </c>
      <c r="H21" s="115">
        <v>1</v>
      </c>
      <c r="I21" s="115">
        <v>0</v>
      </c>
      <c r="J21" s="115">
        <v>0</v>
      </c>
      <c r="K21" s="96">
        <f t="shared" si="0"/>
        <v>84.85000000000066</v>
      </c>
      <c r="L21" s="96">
        <v>7999.85</v>
      </c>
      <c r="M21" s="96">
        <v>5800</v>
      </c>
      <c r="N21" s="4">
        <f t="shared" si="1"/>
        <v>1.3792844827586208</v>
      </c>
      <c r="O21" s="2">
        <v>4757.5</v>
      </c>
      <c r="P21" s="108">
        <v>28.2</v>
      </c>
      <c r="Q21" s="107">
        <v>0</v>
      </c>
      <c r="R21" s="103">
        <v>0</v>
      </c>
      <c r="S21" s="169">
        <v>0</v>
      </c>
      <c r="T21" s="170"/>
      <c r="U21" s="101">
        <f t="shared" si="2"/>
        <v>28.2</v>
      </c>
    </row>
    <row r="22" spans="1:21" ht="12.75">
      <c r="A22" s="11">
        <v>42671</v>
      </c>
      <c r="B22" s="96">
        <v>7629.9</v>
      </c>
      <c r="C22" s="107">
        <v>2481.8</v>
      </c>
      <c r="D22" s="115">
        <v>1067.4</v>
      </c>
      <c r="E22" s="96">
        <v>3649.8</v>
      </c>
      <c r="F22" s="96">
        <v>974.5</v>
      </c>
      <c r="G22" s="115">
        <v>73.2</v>
      </c>
      <c r="H22" s="115">
        <v>4.3</v>
      </c>
      <c r="I22" s="115">
        <v>0</v>
      </c>
      <c r="J22" s="115">
        <v>0</v>
      </c>
      <c r="K22" s="96">
        <f t="shared" si="0"/>
        <v>17.199999999999815</v>
      </c>
      <c r="L22" s="96">
        <v>15898.1</v>
      </c>
      <c r="M22" s="96">
        <v>14500</v>
      </c>
      <c r="N22" s="4">
        <f t="shared" si="1"/>
        <v>1.0964206896551725</v>
      </c>
      <c r="O22" s="2">
        <v>4757.5</v>
      </c>
      <c r="P22" s="108">
        <v>9.75</v>
      </c>
      <c r="Q22" s="107">
        <v>0</v>
      </c>
      <c r="R22" s="103">
        <v>0</v>
      </c>
      <c r="S22" s="169">
        <v>0</v>
      </c>
      <c r="T22" s="170"/>
      <c r="U22" s="101">
        <f t="shared" si="2"/>
        <v>9.75</v>
      </c>
    </row>
    <row r="23" spans="1:21" ht="13.5" thickBot="1">
      <c r="A23" s="11">
        <v>42674</v>
      </c>
      <c r="B23" s="133">
        <f>4765.5-1.9</f>
        <v>4763.6</v>
      </c>
      <c r="C23" s="133">
        <v>360.8</v>
      </c>
      <c r="D23" s="133">
        <v>59.9</v>
      </c>
      <c r="E23" s="133">
        <v>364.9</v>
      </c>
      <c r="F23" s="133">
        <v>1081.75</v>
      </c>
      <c r="G23" s="133">
        <v>18.6</v>
      </c>
      <c r="H23" s="133">
        <v>5.4</v>
      </c>
      <c r="I23" s="134">
        <v>0</v>
      </c>
      <c r="J23" s="134">
        <v>0</v>
      </c>
      <c r="K23" s="122">
        <f t="shared" si="0"/>
        <v>14.049999999999725</v>
      </c>
      <c r="L23" s="122">
        <v>6669</v>
      </c>
      <c r="M23" s="96">
        <v>9795</v>
      </c>
      <c r="N23" s="126">
        <f t="shared" si="1"/>
        <v>0.6808575803981624</v>
      </c>
      <c r="O23" s="2">
        <v>4757.5</v>
      </c>
      <c r="P23" s="108">
        <v>0</v>
      </c>
      <c r="Q23" s="107">
        <v>0.1</v>
      </c>
      <c r="R23" s="103">
        <v>5.4</v>
      </c>
      <c r="S23" s="169">
        <v>0</v>
      </c>
      <c r="T23" s="170"/>
      <c r="U23" s="101">
        <f t="shared" si="2"/>
        <v>5.5</v>
      </c>
    </row>
    <row r="24" spans="1:21" ht="13.5" thickBot="1">
      <c r="A24" s="123" t="s">
        <v>29</v>
      </c>
      <c r="B24" s="125">
        <f aca="true" t="shared" si="3" ref="B24:M24">SUM(B4:B23)</f>
        <v>45956.35</v>
      </c>
      <c r="C24" s="125">
        <f t="shared" si="3"/>
        <v>9277.55</v>
      </c>
      <c r="D24" s="125">
        <f t="shared" si="3"/>
        <v>4462.450000000001</v>
      </c>
      <c r="E24" s="125">
        <f t="shared" si="3"/>
        <v>13344.99</v>
      </c>
      <c r="F24" s="125">
        <f t="shared" si="3"/>
        <v>16510.269999999997</v>
      </c>
      <c r="G24" s="125">
        <f t="shared" si="3"/>
        <v>808.5099999999999</v>
      </c>
      <c r="H24" s="125">
        <f t="shared" si="3"/>
        <v>84.94000000000001</v>
      </c>
      <c r="I24" s="125">
        <f t="shared" si="3"/>
        <v>568.7</v>
      </c>
      <c r="J24" s="125">
        <f t="shared" si="3"/>
        <v>3504</v>
      </c>
      <c r="K24" s="124">
        <f t="shared" si="3"/>
        <v>633.1400000000008</v>
      </c>
      <c r="L24" s="124">
        <f t="shared" si="3"/>
        <v>95150.90000000001</v>
      </c>
      <c r="M24" s="124">
        <f t="shared" si="3"/>
        <v>91745</v>
      </c>
      <c r="N24" s="127">
        <f>L24/M24</f>
        <v>1.0371235489672463</v>
      </c>
      <c r="O24" s="2"/>
      <c r="P24" s="109">
        <f>SUM(P4:P23)</f>
        <v>338.05</v>
      </c>
      <c r="Q24" s="109">
        <f>SUM(Q4:Q23)</f>
        <v>498.3</v>
      </c>
      <c r="R24" s="109">
        <f>SUM(R4:R23)</f>
        <v>130.25</v>
      </c>
      <c r="S24" s="173">
        <f>SUM(S4:S23)</f>
        <v>1</v>
      </c>
      <c r="T24" s="174"/>
      <c r="U24" s="109">
        <f>P24+Q24+S24+R24+T24</f>
        <v>967.6</v>
      </c>
    </row>
    <row r="25" spans="1:15" ht="12.75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15" ht="17.25" customHeight="1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56" t="s">
        <v>35</v>
      </c>
      <c r="Q27" s="156"/>
      <c r="R27" s="156"/>
      <c r="S27" s="156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63" t="s">
        <v>30</v>
      </c>
      <c r="Q28" s="163"/>
      <c r="R28" s="163"/>
      <c r="S28" s="163"/>
      <c r="T28" s="74"/>
      <c r="U28" s="74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0">
        <v>42675</v>
      </c>
      <c r="Q29" s="164">
        <f>'[4]жовтень'!$D$94</f>
        <v>12068.543380000001</v>
      </c>
      <c r="R29" s="164"/>
      <c r="S29" s="164"/>
      <c r="T29" s="81"/>
      <c r="U29" s="81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1"/>
      <c r="Q30" s="164"/>
      <c r="R30" s="164"/>
      <c r="S30" s="164"/>
      <c r="T30" s="81"/>
      <c r="U30" s="81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54" t="s">
        <v>36</v>
      </c>
      <c r="R31" s="55" t="s">
        <v>41</v>
      </c>
      <c r="S31" s="72">
        <f>'[1]серпень'!$I$83</f>
        <v>0</v>
      </c>
      <c r="T31" s="78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65" t="s">
        <v>48</v>
      </c>
      <c r="R32" s="166"/>
      <c r="S32" s="56">
        <f>'[1]серпень'!$I$82</f>
        <v>0</v>
      </c>
      <c r="T32" s="80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55" t="s">
        <v>42</v>
      </c>
      <c r="R33" s="155"/>
      <c r="S33" s="72">
        <f>'[1]серпень'!$I$81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S34" s="80"/>
      <c r="T34" s="80"/>
      <c r="U34" s="79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56" t="s">
        <v>31</v>
      </c>
      <c r="Q37" s="156"/>
      <c r="R37" s="156"/>
      <c r="S37" s="156"/>
      <c r="T37" s="76"/>
      <c r="U37" s="76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59" t="s">
        <v>32</v>
      </c>
      <c r="Q38" s="159"/>
      <c r="R38" s="159"/>
      <c r="S38" s="159"/>
      <c r="T38" s="77"/>
      <c r="U38" s="77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60">
        <v>42675</v>
      </c>
      <c r="Q39" s="162">
        <v>151419.24718999988</v>
      </c>
      <c r="R39" s="162"/>
      <c r="S39" s="162"/>
      <c r="T39" s="75"/>
      <c r="U39" s="75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61"/>
      <c r="Q40" s="162"/>
      <c r="R40" s="162"/>
      <c r="S40" s="162"/>
      <c r="T40" s="75"/>
      <c r="U40" s="75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23:T23"/>
    <mergeCell ref="S24:T24"/>
    <mergeCell ref="P27:S27"/>
    <mergeCell ref="P28:S28"/>
    <mergeCell ref="S17:T17"/>
    <mergeCell ref="S18:T18"/>
    <mergeCell ref="S19:T19"/>
    <mergeCell ref="S20:T20"/>
    <mergeCell ref="S21:T21"/>
    <mergeCell ref="S22:T22"/>
    <mergeCell ref="P39:P40"/>
    <mergeCell ref="Q39:S40"/>
    <mergeCell ref="P29:P30"/>
    <mergeCell ref="Q29:S30"/>
    <mergeCell ref="Q32:R32"/>
    <mergeCell ref="Q33:R33"/>
    <mergeCell ref="P37:S37"/>
    <mergeCell ref="P38:S38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4" sqref="E14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116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118</v>
      </c>
      <c r="Q1" s="139"/>
      <c r="R1" s="139"/>
      <c r="S1" s="139"/>
      <c r="T1" s="139"/>
      <c r="U1" s="140"/>
    </row>
    <row r="2" spans="1:21" ht="15" thickBot="1">
      <c r="A2" s="141" t="s">
        <v>119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120</v>
      </c>
      <c r="Q2" s="145"/>
      <c r="R2" s="145"/>
      <c r="S2" s="145"/>
      <c r="T2" s="145"/>
      <c r="U2" s="146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117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42675</v>
      </c>
      <c r="B4" s="96">
        <v>606.4</v>
      </c>
      <c r="C4" s="96">
        <v>2</v>
      </c>
      <c r="D4" s="96">
        <v>92.6</v>
      </c>
      <c r="E4" s="96">
        <v>109.5</v>
      </c>
      <c r="F4" s="100">
        <v>432.1</v>
      </c>
      <c r="G4" s="115">
        <v>25.7</v>
      </c>
      <c r="H4" s="115">
        <v>0.8</v>
      </c>
      <c r="I4" s="115">
        <v>0</v>
      </c>
      <c r="J4" s="96">
        <v>3409</v>
      </c>
      <c r="K4" s="96">
        <f aca="true" t="shared" si="0" ref="K4:K25">L4-B4-C4-D4-E4-F4-G4-H4-I4-J4</f>
        <v>26.700000000000728</v>
      </c>
      <c r="L4" s="96">
        <v>4704.8</v>
      </c>
      <c r="M4" s="96">
        <v>4700</v>
      </c>
      <c r="N4" s="4">
        <f aca="true" t="shared" si="1" ref="N4:N25">L4/M4</f>
        <v>1.0010212765957447</v>
      </c>
      <c r="O4" s="2">
        <f>AVERAGE(L4:L25)</f>
        <v>4502.273636363637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42676</v>
      </c>
      <c r="B5" s="96">
        <v>491</v>
      </c>
      <c r="C5" s="96">
        <v>0.8</v>
      </c>
      <c r="D5" s="96">
        <v>5.7</v>
      </c>
      <c r="E5" s="96">
        <v>94.7</v>
      </c>
      <c r="F5" s="116">
        <v>1042.8</v>
      </c>
      <c r="G5" s="115">
        <v>18.7</v>
      </c>
      <c r="H5" s="115">
        <v>1.8</v>
      </c>
      <c r="I5" s="115">
        <v>0</v>
      </c>
      <c r="J5" s="96">
        <v>0</v>
      </c>
      <c r="K5" s="96">
        <f t="shared" si="0"/>
        <v>18.09999999999991</v>
      </c>
      <c r="L5" s="96">
        <v>1673.6</v>
      </c>
      <c r="M5" s="96">
        <v>2400</v>
      </c>
      <c r="N5" s="4">
        <f t="shared" si="1"/>
        <v>0.6973333333333332</v>
      </c>
      <c r="O5" s="2">
        <v>4502.3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42677</v>
      </c>
      <c r="B6" s="96">
        <v>568.4</v>
      </c>
      <c r="C6" s="96">
        <v>10.3</v>
      </c>
      <c r="D6" s="105">
        <v>2.9</v>
      </c>
      <c r="E6" s="96">
        <v>103.7</v>
      </c>
      <c r="F6" s="117">
        <v>824.6</v>
      </c>
      <c r="G6" s="115">
        <v>61.6</v>
      </c>
      <c r="H6" s="115">
        <v>5.1</v>
      </c>
      <c r="I6" s="115">
        <v>540.8</v>
      </c>
      <c r="J6" s="115">
        <v>0</v>
      </c>
      <c r="K6" s="96">
        <f t="shared" si="0"/>
        <v>44.499999999999886</v>
      </c>
      <c r="L6" s="96">
        <v>2161.9</v>
      </c>
      <c r="M6" s="96">
        <v>1500</v>
      </c>
      <c r="N6" s="4">
        <f t="shared" si="1"/>
        <v>1.4412666666666667</v>
      </c>
      <c r="O6" s="2">
        <v>4502.3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42678</v>
      </c>
      <c r="B7" s="113">
        <v>3783.6</v>
      </c>
      <c r="C7" s="96">
        <v>1.8</v>
      </c>
      <c r="D7" s="96">
        <v>18.7</v>
      </c>
      <c r="E7" s="96">
        <v>182.8</v>
      </c>
      <c r="F7" s="116">
        <v>978.3</v>
      </c>
      <c r="G7" s="115">
        <v>28</v>
      </c>
      <c r="H7" s="115">
        <v>3.4</v>
      </c>
      <c r="I7" s="115">
        <v>0</v>
      </c>
      <c r="J7" s="115">
        <v>0</v>
      </c>
      <c r="K7" s="96">
        <f t="shared" si="0"/>
        <v>111.40000000000018</v>
      </c>
      <c r="L7" s="96">
        <v>5108</v>
      </c>
      <c r="M7" s="96">
        <v>4200</v>
      </c>
      <c r="N7" s="4">
        <f t="shared" si="1"/>
        <v>1.2161904761904763</v>
      </c>
      <c r="O7" s="2">
        <v>4502.3</v>
      </c>
      <c r="P7" s="104">
        <v>0</v>
      </c>
      <c r="Q7" s="105">
        <v>0</v>
      </c>
      <c r="R7" s="106">
        <v>0</v>
      </c>
      <c r="S7" s="171">
        <v>1</v>
      </c>
      <c r="T7" s="172"/>
      <c r="U7" s="101">
        <f t="shared" si="2"/>
        <v>1</v>
      </c>
    </row>
    <row r="8" spans="1:21" ht="12.75">
      <c r="A8" s="11">
        <v>42681</v>
      </c>
      <c r="B8" s="96">
        <v>5037.9</v>
      </c>
      <c r="C8" s="107">
        <v>23.8</v>
      </c>
      <c r="D8" s="115">
        <v>10.1</v>
      </c>
      <c r="E8" s="115">
        <v>129.2</v>
      </c>
      <c r="F8" s="96">
        <v>1794.4</v>
      </c>
      <c r="G8" s="115">
        <v>38.2</v>
      </c>
      <c r="H8" s="115">
        <v>2.3</v>
      </c>
      <c r="I8" s="115">
        <v>0</v>
      </c>
      <c r="J8" s="115">
        <v>0</v>
      </c>
      <c r="K8" s="96">
        <f t="shared" si="0"/>
        <v>75.44000000000028</v>
      </c>
      <c r="L8" s="96">
        <v>7111.34</v>
      </c>
      <c r="M8" s="96">
        <v>5500</v>
      </c>
      <c r="N8" s="4">
        <f t="shared" si="1"/>
        <v>1.2929709090909092</v>
      </c>
      <c r="O8" s="2">
        <v>4502.3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42682</v>
      </c>
      <c r="B9" s="96">
        <v>1093.5</v>
      </c>
      <c r="C9" s="107">
        <v>8.5</v>
      </c>
      <c r="D9" s="115">
        <v>38.8</v>
      </c>
      <c r="E9" s="120">
        <v>329.8</v>
      </c>
      <c r="F9" s="96">
        <v>1211.4</v>
      </c>
      <c r="G9" s="115">
        <v>142.7</v>
      </c>
      <c r="H9" s="115">
        <v>6.5</v>
      </c>
      <c r="I9" s="115">
        <v>0</v>
      </c>
      <c r="J9" s="115">
        <v>0</v>
      </c>
      <c r="K9" s="96">
        <f t="shared" si="0"/>
        <v>50.240000000000066</v>
      </c>
      <c r="L9" s="96">
        <v>2881.44</v>
      </c>
      <c r="M9" s="96">
        <v>2300</v>
      </c>
      <c r="N9" s="4">
        <f t="shared" si="1"/>
        <v>1.2528</v>
      </c>
      <c r="O9" s="2">
        <v>4502.3</v>
      </c>
      <c r="P9" s="104">
        <v>0</v>
      </c>
      <c r="Q9" s="105">
        <v>0</v>
      </c>
      <c r="R9" s="103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42683</v>
      </c>
      <c r="B10" s="96">
        <v>1275.3</v>
      </c>
      <c r="C10" s="107">
        <v>16.9</v>
      </c>
      <c r="D10" s="115">
        <v>4.6</v>
      </c>
      <c r="E10" s="115">
        <v>175.6</v>
      </c>
      <c r="F10" s="96">
        <v>1315.1</v>
      </c>
      <c r="G10" s="115">
        <v>45.2</v>
      </c>
      <c r="H10" s="115">
        <v>1.5</v>
      </c>
      <c r="I10" s="115">
        <v>0</v>
      </c>
      <c r="J10" s="115">
        <v>0</v>
      </c>
      <c r="K10" s="96">
        <f t="shared" si="0"/>
        <v>53.200000000000315</v>
      </c>
      <c r="L10" s="96">
        <v>2887.4</v>
      </c>
      <c r="M10" s="105">
        <v>2150</v>
      </c>
      <c r="N10" s="4">
        <f t="shared" si="1"/>
        <v>1.3429767441860465</v>
      </c>
      <c r="O10" s="2">
        <v>4502.3</v>
      </c>
      <c r="P10" s="104">
        <v>0</v>
      </c>
      <c r="Q10" s="105">
        <v>0</v>
      </c>
      <c r="R10" s="103">
        <v>0</v>
      </c>
      <c r="S10" s="169">
        <v>0</v>
      </c>
      <c r="T10" s="170"/>
      <c r="U10" s="101">
        <f>P10+Q10+S10+R10+T10</f>
        <v>0</v>
      </c>
    </row>
    <row r="11" spans="1:21" ht="12.75">
      <c r="A11" s="11">
        <v>42684</v>
      </c>
      <c r="B11" s="96">
        <v>603.8</v>
      </c>
      <c r="C11" s="107">
        <v>109.4</v>
      </c>
      <c r="D11" s="115">
        <v>26.9</v>
      </c>
      <c r="E11" s="115">
        <v>142.5</v>
      </c>
      <c r="F11" s="96">
        <v>1116.2</v>
      </c>
      <c r="G11" s="115">
        <v>74.4</v>
      </c>
      <c r="H11" s="115">
        <v>3.2</v>
      </c>
      <c r="I11" s="115">
        <v>0</v>
      </c>
      <c r="J11" s="115">
        <v>0</v>
      </c>
      <c r="K11" s="96">
        <f t="shared" si="0"/>
        <v>32.09999999999981</v>
      </c>
      <c r="L11" s="96">
        <v>2108.5</v>
      </c>
      <c r="M11" s="96">
        <v>2000</v>
      </c>
      <c r="N11" s="4">
        <f t="shared" si="1"/>
        <v>1.05425</v>
      </c>
      <c r="O11" s="2">
        <v>4502.3</v>
      </c>
      <c r="P11" s="102">
        <v>0</v>
      </c>
      <c r="Q11" s="96">
        <v>79.2</v>
      </c>
      <c r="R11" s="103">
        <v>0</v>
      </c>
      <c r="S11" s="169">
        <v>0</v>
      </c>
      <c r="T11" s="170"/>
      <c r="U11" s="101">
        <f t="shared" si="2"/>
        <v>79.2</v>
      </c>
    </row>
    <row r="12" spans="1:21" ht="12.75">
      <c r="A12" s="11">
        <v>42685</v>
      </c>
      <c r="B12" s="113">
        <v>1217.8</v>
      </c>
      <c r="C12" s="107">
        <v>20</v>
      </c>
      <c r="D12" s="115">
        <v>3.6</v>
      </c>
      <c r="E12" s="115">
        <v>152.5</v>
      </c>
      <c r="F12" s="96">
        <v>1138.3</v>
      </c>
      <c r="G12" s="115">
        <v>51.5</v>
      </c>
      <c r="H12" s="115">
        <v>6.1</v>
      </c>
      <c r="I12" s="115">
        <v>0</v>
      </c>
      <c r="J12" s="115">
        <v>0</v>
      </c>
      <c r="K12" s="96">
        <f t="shared" si="0"/>
        <v>75.20000000000019</v>
      </c>
      <c r="L12" s="96">
        <v>2665</v>
      </c>
      <c r="M12" s="96">
        <v>1900</v>
      </c>
      <c r="N12" s="4">
        <f t="shared" si="1"/>
        <v>1.4026315789473685</v>
      </c>
      <c r="O12" s="2">
        <v>4502.3</v>
      </c>
      <c r="P12" s="102">
        <v>0</v>
      </c>
      <c r="Q12" s="96">
        <v>0</v>
      </c>
      <c r="R12" s="103">
        <v>2.1</v>
      </c>
      <c r="S12" s="169">
        <v>0</v>
      </c>
      <c r="T12" s="170"/>
      <c r="U12" s="101">
        <f t="shared" si="2"/>
        <v>2.1</v>
      </c>
    </row>
    <row r="13" spans="1:21" ht="12.75">
      <c r="A13" s="11">
        <v>42688</v>
      </c>
      <c r="B13" s="96">
        <v>1028.5</v>
      </c>
      <c r="C13" s="107">
        <v>19.6</v>
      </c>
      <c r="D13" s="115">
        <v>8.6</v>
      </c>
      <c r="E13" s="115">
        <v>209.2</v>
      </c>
      <c r="F13" s="96">
        <v>1726.9</v>
      </c>
      <c r="G13" s="115">
        <v>80.7</v>
      </c>
      <c r="H13" s="115">
        <v>0.9</v>
      </c>
      <c r="I13" s="115">
        <v>0</v>
      </c>
      <c r="J13" s="115">
        <v>0</v>
      </c>
      <c r="K13" s="96">
        <f t="shared" si="0"/>
        <v>17.239999999999917</v>
      </c>
      <c r="L13" s="96">
        <v>3091.64</v>
      </c>
      <c r="M13" s="96">
        <v>2500</v>
      </c>
      <c r="N13" s="4">
        <f t="shared" si="1"/>
        <v>1.236656</v>
      </c>
      <c r="O13" s="2">
        <v>4502.3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42689</v>
      </c>
      <c r="B14" s="96">
        <v>4378.2</v>
      </c>
      <c r="C14" s="107">
        <v>46.4</v>
      </c>
      <c r="D14" s="115">
        <v>6.2</v>
      </c>
      <c r="E14" s="115">
        <v>313.5</v>
      </c>
      <c r="F14" s="96">
        <v>1501.6</v>
      </c>
      <c r="G14" s="115">
        <v>89.4</v>
      </c>
      <c r="H14" s="115">
        <v>6.5</v>
      </c>
      <c r="I14" s="115">
        <v>0</v>
      </c>
      <c r="J14" s="115">
        <v>0</v>
      </c>
      <c r="K14" s="96">
        <f t="shared" si="0"/>
        <v>22.740000000000094</v>
      </c>
      <c r="L14" s="96">
        <v>6364.54</v>
      </c>
      <c r="M14" s="96">
        <v>4900</v>
      </c>
      <c r="N14" s="4">
        <f t="shared" si="1"/>
        <v>1.2988857142857142</v>
      </c>
      <c r="O14" s="2">
        <v>4502.3</v>
      </c>
      <c r="P14" s="102">
        <v>0</v>
      </c>
      <c r="Q14" s="96">
        <v>0</v>
      </c>
      <c r="R14" s="107">
        <v>40.55</v>
      </c>
      <c r="S14" s="169">
        <v>0</v>
      </c>
      <c r="T14" s="170"/>
      <c r="U14" s="101">
        <f t="shared" si="2"/>
        <v>40.55</v>
      </c>
    </row>
    <row r="15" spans="1:21" ht="12.75">
      <c r="A15" s="11">
        <v>42690</v>
      </c>
      <c r="B15" s="96">
        <v>2761.1</v>
      </c>
      <c r="C15" s="97">
        <v>92.5</v>
      </c>
      <c r="D15" s="119">
        <v>7.7</v>
      </c>
      <c r="E15" s="119">
        <v>290.1</v>
      </c>
      <c r="F15" s="120">
        <v>1648.1</v>
      </c>
      <c r="G15" s="119">
        <v>30.1</v>
      </c>
      <c r="H15" s="119">
        <v>7.6</v>
      </c>
      <c r="I15" s="119">
        <v>0</v>
      </c>
      <c r="J15" s="119">
        <v>0</v>
      </c>
      <c r="K15" s="96">
        <f t="shared" si="0"/>
        <v>15.03999999999978</v>
      </c>
      <c r="L15" s="96">
        <v>4852.24</v>
      </c>
      <c r="M15" s="105">
        <v>3800</v>
      </c>
      <c r="N15" s="4">
        <f>L15/M15</f>
        <v>1.2769052631578948</v>
      </c>
      <c r="O15" s="2">
        <v>4502.3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42691</v>
      </c>
      <c r="B16" s="96">
        <v>1539.9</v>
      </c>
      <c r="C16" s="107">
        <v>33</v>
      </c>
      <c r="D16" s="115">
        <v>29.6</v>
      </c>
      <c r="E16" s="115">
        <v>334.6</v>
      </c>
      <c r="F16" s="96">
        <v>2726.2</v>
      </c>
      <c r="G16" s="115">
        <v>71.6</v>
      </c>
      <c r="H16" s="115">
        <v>6.5</v>
      </c>
      <c r="I16" s="115">
        <v>0</v>
      </c>
      <c r="J16" s="115">
        <v>0</v>
      </c>
      <c r="K16" s="96">
        <f t="shared" si="0"/>
        <v>39.440000000000424</v>
      </c>
      <c r="L16" s="96">
        <v>4780.84</v>
      </c>
      <c r="M16" s="105">
        <v>3900</v>
      </c>
      <c r="N16" s="4">
        <f t="shared" si="1"/>
        <v>1.2258564102564102</v>
      </c>
      <c r="O16" s="2">
        <v>4502.3</v>
      </c>
      <c r="P16" s="102">
        <v>0</v>
      </c>
      <c r="Q16" s="96">
        <v>29.2</v>
      </c>
      <c r="R16" s="107">
        <v>0</v>
      </c>
      <c r="S16" s="169">
        <v>0</v>
      </c>
      <c r="T16" s="170"/>
      <c r="U16" s="101">
        <f t="shared" si="2"/>
        <v>29.2</v>
      </c>
    </row>
    <row r="17" spans="1:21" ht="12.75">
      <c r="A17" s="11">
        <v>42692</v>
      </c>
      <c r="B17" s="96">
        <v>2659</v>
      </c>
      <c r="C17" s="107">
        <v>154.2</v>
      </c>
      <c r="D17" s="115">
        <v>6.8</v>
      </c>
      <c r="E17" s="115">
        <v>300.9</v>
      </c>
      <c r="F17" s="96">
        <v>2634.5</v>
      </c>
      <c r="G17" s="115">
        <v>65.4</v>
      </c>
      <c r="H17" s="115">
        <v>2.6</v>
      </c>
      <c r="I17" s="115">
        <v>0</v>
      </c>
      <c r="J17" s="115">
        <v>0</v>
      </c>
      <c r="K17" s="96">
        <f t="shared" si="0"/>
        <v>39.44000000000005</v>
      </c>
      <c r="L17" s="96">
        <v>5862.84</v>
      </c>
      <c r="M17" s="96">
        <v>5400</v>
      </c>
      <c r="N17" s="4">
        <f t="shared" si="1"/>
        <v>1.085711111111111</v>
      </c>
      <c r="O17" s="2">
        <v>4502.3</v>
      </c>
      <c r="P17" s="102">
        <v>0</v>
      </c>
      <c r="Q17" s="96">
        <v>25</v>
      </c>
      <c r="R17" s="107">
        <v>0</v>
      </c>
      <c r="S17" s="169">
        <v>0</v>
      </c>
      <c r="T17" s="170"/>
      <c r="U17" s="101">
        <f t="shared" si="2"/>
        <v>25</v>
      </c>
    </row>
    <row r="18" spans="1:21" ht="12.75">
      <c r="A18" s="11">
        <v>42695</v>
      </c>
      <c r="B18" s="96">
        <v>2633.11</v>
      </c>
      <c r="C18" s="107">
        <v>144.5</v>
      </c>
      <c r="D18" s="115">
        <v>6.78</v>
      </c>
      <c r="E18" s="115">
        <v>372.1</v>
      </c>
      <c r="F18" s="96">
        <v>393.08</v>
      </c>
      <c r="G18" s="115">
        <v>37.74</v>
      </c>
      <c r="H18" s="115">
        <v>4.36</v>
      </c>
      <c r="I18" s="115">
        <v>0</v>
      </c>
      <c r="J18" s="115">
        <v>0</v>
      </c>
      <c r="K18" s="96">
        <f t="shared" si="0"/>
        <v>18.469999999999764</v>
      </c>
      <c r="L18" s="96">
        <v>3610.14</v>
      </c>
      <c r="M18" s="96">
        <v>4900</v>
      </c>
      <c r="N18" s="4">
        <f>L18/M18</f>
        <v>0.7367632653061225</v>
      </c>
      <c r="O18" s="2">
        <v>4502.3</v>
      </c>
      <c r="P18" s="102">
        <v>0</v>
      </c>
      <c r="Q18" s="96">
        <v>16.7</v>
      </c>
      <c r="R18" s="103">
        <v>0</v>
      </c>
      <c r="S18" s="169">
        <v>0</v>
      </c>
      <c r="T18" s="170"/>
      <c r="U18" s="101">
        <f t="shared" si="2"/>
        <v>16.7</v>
      </c>
    </row>
    <row r="19" spans="1:21" ht="12.75">
      <c r="A19" s="11">
        <v>42696</v>
      </c>
      <c r="B19" s="96">
        <v>2705.5</v>
      </c>
      <c r="C19" s="107">
        <v>73.3</v>
      </c>
      <c r="D19" s="115">
        <v>56</v>
      </c>
      <c r="E19" s="115">
        <v>349</v>
      </c>
      <c r="F19" s="96">
        <v>119.6</v>
      </c>
      <c r="G19" s="115">
        <v>122.6</v>
      </c>
      <c r="H19" s="115">
        <v>6</v>
      </c>
      <c r="I19" s="115">
        <v>0</v>
      </c>
      <c r="J19" s="115">
        <v>0</v>
      </c>
      <c r="K19" s="96">
        <f t="shared" si="0"/>
        <v>5.099999999999966</v>
      </c>
      <c r="L19" s="96">
        <v>3437.1</v>
      </c>
      <c r="M19" s="96">
        <v>3600</v>
      </c>
      <c r="N19" s="4">
        <f t="shared" si="1"/>
        <v>0.95475</v>
      </c>
      <c r="O19" s="2">
        <v>4502.3</v>
      </c>
      <c r="P19" s="102">
        <v>0</v>
      </c>
      <c r="Q19" s="96">
        <v>16.65</v>
      </c>
      <c r="R19" s="103">
        <v>0</v>
      </c>
      <c r="S19" s="169">
        <v>0</v>
      </c>
      <c r="T19" s="170"/>
      <c r="U19" s="101">
        <f t="shared" si="2"/>
        <v>16.65</v>
      </c>
    </row>
    <row r="20" spans="1:21" ht="12.75">
      <c r="A20" s="11">
        <v>42697</v>
      </c>
      <c r="B20" s="96">
        <v>1213.2</v>
      </c>
      <c r="C20" s="107">
        <v>441.1</v>
      </c>
      <c r="D20" s="115">
        <v>4.5</v>
      </c>
      <c r="E20" s="96">
        <v>689.4</v>
      </c>
      <c r="F20" s="96">
        <v>123</v>
      </c>
      <c r="G20" s="115">
        <v>53.9</v>
      </c>
      <c r="H20" s="115">
        <v>2.9</v>
      </c>
      <c r="I20" s="115">
        <v>0</v>
      </c>
      <c r="J20" s="115">
        <v>0</v>
      </c>
      <c r="K20" s="96">
        <f t="shared" si="0"/>
        <v>11.999999999999956</v>
      </c>
      <c r="L20" s="96">
        <v>2540</v>
      </c>
      <c r="M20" s="96">
        <v>3500</v>
      </c>
      <c r="N20" s="4">
        <f t="shared" si="1"/>
        <v>0.7257142857142858</v>
      </c>
      <c r="O20" s="2">
        <v>4502.3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42698</v>
      </c>
      <c r="B21" s="96">
        <v>406.1</v>
      </c>
      <c r="C21" s="107">
        <v>151.6</v>
      </c>
      <c r="D21" s="115">
        <v>31.7</v>
      </c>
      <c r="E21" s="96">
        <v>523.4</v>
      </c>
      <c r="F21" s="96">
        <v>113.9</v>
      </c>
      <c r="G21" s="115">
        <v>49</v>
      </c>
      <c r="H21" s="115">
        <v>3.9</v>
      </c>
      <c r="I21" s="115">
        <v>0</v>
      </c>
      <c r="J21" s="115">
        <v>0</v>
      </c>
      <c r="K21" s="96">
        <f t="shared" si="0"/>
        <v>6.599999999999971</v>
      </c>
      <c r="L21" s="96">
        <v>1286.2</v>
      </c>
      <c r="M21" s="96">
        <v>2800</v>
      </c>
      <c r="N21" s="4">
        <f t="shared" si="1"/>
        <v>0.45935714285714285</v>
      </c>
      <c r="O21" s="2">
        <v>4502.3</v>
      </c>
      <c r="P21" s="108">
        <v>9.8</v>
      </c>
      <c r="Q21" s="107">
        <v>25</v>
      </c>
      <c r="R21" s="103">
        <v>0</v>
      </c>
      <c r="S21" s="169">
        <v>0</v>
      </c>
      <c r="T21" s="170"/>
      <c r="U21" s="101">
        <f t="shared" si="2"/>
        <v>34.8</v>
      </c>
    </row>
    <row r="22" spans="1:21" ht="12.75">
      <c r="A22" s="11">
        <v>42699</v>
      </c>
      <c r="B22" s="96">
        <v>1065.1</v>
      </c>
      <c r="C22" s="107">
        <v>134.4</v>
      </c>
      <c r="D22" s="115">
        <v>40.7</v>
      </c>
      <c r="E22" s="96">
        <v>1007.3</v>
      </c>
      <c r="F22" s="96">
        <v>58.8</v>
      </c>
      <c r="G22" s="115">
        <v>59.3</v>
      </c>
      <c r="H22" s="115">
        <v>5.1</v>
      </c>
      <c r="I22" s="115">
        <v>0</v>
      </c>
      <c r="J22" s="115">
        <v>0</v>
      </c>
      <c r="K22" s="96">
        <f t="shared" si="0"/>
        <v>10.899999999999915</v>
      </c>
      <c r="L22" s="96">
        <v>2381.6</v>
      </c>
      <c r="M22" s="96">
        <v>4000</v>
      </c>
      <c r="N22" s="4">
        <f t="shared" si="1"/>
        <v>0.5953999999999999</v>
      </c>
      <c r="O22" s="2">
        <v>4502.3</v>
      </c>
      <c r="P22" s="108">
        <v>26.54</v>
      </c>
      <c r="Q22" s="107">
        <v>16.64</v>
      </c>
      <c r="R22" s="103">
        <v>0</v>
      </c>
      <c r="S22" s="169">
        <v>0</v>
      </c>
      <c r="T22" s="170"/>
      <c r="U22" s="101">
        <f t="shared" si="2"/>
        <v>43.18</v>
      </c>
    </row>
    <row r="23" spans="1:21" ht="12.75">
      <c r="A23" s="11">
        <v>42702</v>
      </c>
      <c r="B23" s="96">
        <v>1094.2</v>
      </c>
      <c r="C23" s="107">
        <v>3059.1</v>
      </c>
      <c r="D23" s="115">
        <v>17.4</v>
      </c>
      <c r="E23" s="96">
        <v>2798.1</v>
      </c>
      <c r="F23" s="96">
        <v>169.4</v>
      </c>
      <c r="G23" s="115">
        <v>51</v>
      </c>
      <c r="H23" s="115">
        <v>7</v>
      </c>
      <c r="I23" s="115">
        <v>0</v>
      </c>
      <c r="J23" s="115">
        <v>0</v>
      </c>
      <c r="K23" s="96">
        <f t="shared" si="0"/>
        <v>15.699999999999903</v>
      </c>
      <c r="L23" s="96">
        <v>7211.9</v>
      </c>
      <c r="M23" s="96">
        <v>7900</v>
      </c>
      <c r="N23" s="4">
        <f t="shared" si="1"/>
        <v>0.9128987341772151</v>
      </c>
      <c r="O23" s="2">
        <v>4502.3</v>
      </c>
      <c r="P23" s="108">
        <v>0</v>
      </c>
      <c r="Q23" s="107">
        <v>0</v>
      </c>
      <c r="R23" s="103">
        <v>85.7</v>
      </c>
      <c r="S23" s="169">
        <v>0</v>
      </c>
      <c r="T23" s="170"/>
      <c r="U23" s="101">
        <f t="shared" si="2"/>
        <v>85.7</v>
      </c>
    </row>
    <row r="24" spans="1:21" ht="12.75">
      <c r="A24" s="11">
        <v>42703</v>
      </c>
      <c r="B24" s="96">
        <v>6409.4</v>
      </c>
      <c r="C24" s="107">
        <v>2144.6</v>
      </c>
      <c r="D24" s="115">
        <v>17.3</v>
      </c>
      <c r="E24" s="96">
        <v>3024.4</v>
      </c>
      <c r="F24" s="96">
        <v>151.6</v>
      </c>
      <c r="G24" s="115">
        <v>94.1</v>
      </c>
      <c r="H24" s="115">
        <v>3.5</v>
      </c>
      <c r="I24" s="115">
        <v>0</v>
      </c>
      <c r="J24" s="115">
        <v>0</v>
      </c>
      <c r="K24" s="96">
        <f t="shared" si="0"/>
        <v>-17.100000000000534</v>
      </c>
      <c r="L24" s="96">
        <v>11827.8</v>
      </c>
      <c r="M24" s="96">
        <v>11800</v>
      </c>
      <c r="N24" s="4">
        <f t="shared" si="1"/>
        <v>1.0023559322033897</v>
      </c>
      <c r="O24" s="2">
        <v>4502.3</v>
      </c>
      <c r="P24" s="108">
        <v>15.8</v>
      </c>
      <c r="Q24" s="107">
        <v>0</v>
      </c>
      <c r="R24" s="103">
        <v>0</v>
      </c>
      <c r="S24" s="169">
        <v>0</v>
      </c>
      <c r="T24" s="170"/>
      <c r="U24" s="101">
        <f t="shared" si="2"/>
        <v>15.8</v>
      </c>
    </row>
    <row r="25" spans="1:21" ht="13.5" thickBot="1">
      <c r="A25" s="121">
        <v>42704</v>
      </c>
      <c r="B25" s="128">
        <v>6188.95</v>
      </c>
      <c r="C25" s="128">
        <v>2473.6</v>
      </c>
      <c r="D25" s="128">
        <v>77.6</v>
      </c>
      <c r="E25" s="128">
        <v>1479.6</v>
      </c>
      <c r="F25" s="128">
        <v>177</v>
      </c>
      <c r="G25" s="128">
        <v>72.15</v>
      </c>
      <c r="H25" s="128">
        <v>4.6</v>
      </c>
      <c r="I25" s="129">
        <v>0</v>
      </c>
      <c r="J25" s="129">
        <v>0</v>
      </c>
      <c r="K25" s="122">
        <f t="shared" si="0"/>
        <v>27.700000000001175</v>
      </c>
      <c r="L25" s="130">
        <v>10501.2</v>
      </c>
      <c r="M25" s="96">
        <v>10440.4</v>
      </c>
      <c r="N25" s="126">
        <f t="shared" si="1"/>
        <v>1.0058235316654536</v>
      </c>
      <c r="O25" s="2">
        <v>4502.3</v>
      </c>
      <c r="P25" s="108">
        <v>0</v>
      </c>
      <c r="Q25" s="107">
        <v>0</v>
      </c>
      <c r="R25" s="103">
        <v>0</v>
      </c>
      <c r="S25" s="169">
        <v>0</v>
      </c>
      <c r="T25" s="170"/>
      <c r="U25" s="101">
        <f t="shared" si="2"/>
        <v>0</v>
      </c>
    </row>
    <row r="26" spans="1:21" ht="13.5" thickBot="1">
      <c r="A26" s="123" t="s">
        <v>29</v>
      </c>
      <c r="B26" s="125">
        <f>SUM(B4:B25)</f>
        <v>48759.95999999999</v>
      </c>
      <c r="C26" s="125">
        <f aca="true" t="shared" si="3" ref="C26:J26">SUM(C4:C25)</f>
        <v>9161.4</v>
      </c>
      <c r="D26" s="125">
        <f t="shared" si="3"/>
        <v>514.7799999999999</v>
      </c>
      <c r="E26" s="125">
        <f t="shared" si="3"/>
        <v>13111.9</v>
      </c>
      <c r="F26" s="125">
        <f t="shared" si="3"/>
        <v>21396.88</v>
      </c>
      <c r="G26" s="125">
        <f t="shared" si="3"/>
        <v>1362.99</v>
      </c>
      <c r="H26" s="125">
        <f t="shared" si="3"/>
        <v>92.16</v>
      </c>
      <c r="I26" s="125">
        <f t="shared" si="3"/>
        <v>540.8</v>
      </c>
      <c r="J26" s="125">
        <f t="shared" si="3"/>
        <v>3409</v>
      </c>
      <c r="K26" s="124">
        <f>SUM(K4:K25)</f>
        <v>700.1500000000017</v>
      </c>
      <c r="L26" s="124">
        <f>SUM(L4:L25)</f>
        <v>99050.02</v>
      </c>
      <c r="M26" s="124">
        <f>SUM(M4:M25)</f>
        <v>96090.4</v>
      </c>
      <c r="N26" s="127">
        <f>L26/M26</f>
        <v>1.03080037131701</v>
      </c>
      <c r="O26" s="2"/>
      <c r="P26" s="109">
        <f>SUM(P4:P25)</f>
        <v>52.14</v>
      </c>
      <c r="Q26" s="109">
        <f>SUM(Q4:Q25)</f>
        <v>208.39</v>
      </c>
      <c r="R26" s="109">
        <f>SUM(R4:R25)</f>
        <v>128.35</v>
      </c>
      <c r="S26" s="173">
        <f>SUM(S4:S25)</f>
        <v>1</v>
      </c>
      <c r="T26" s="174"/>
      <c r="U26" s="109">
        <f>P26+Q26+S26+R26+T26</f>
        <v>389.88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42705</v>
      </c>
      <c r="Q31" s="164">
        <f>'[4]листопад'!$D$94</f>
        <v>0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42705</v>
      </c>
      <c r="Q41" s="162">
        <f>'[5]залишки  (2)'!$K$6/1000</f>
        <v>123326.00419999992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P41:P42"/>
    <mergeCell ref="Q41:S42"/>
    <mergeCell ref="P31:P32"/>
    <mergeCell ref="Q31:S32"/>
    <mergeCell ref="Q34:R34"/>
    <mergeCell ref="Q35:R35"/>
    <mergeCell ref="P39:S39"/>
    <mergeCell ref="P40:S40"/>
    <mergeCell ref="S23:T23"/>
    <mergeCell ref="S24:T24"/>
    <mergeCell ref="S25:T25"/>
    <mergeCell ref="S26:T26"/>
    <mergeCell ref="P29:S29"/>
    <mergeCell ref="P30:S30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1" sqref="Q41:S4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121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124</v>
      </c>
      <c r="Q1" s="139"/>
      <c r="R1" s="139"/>
      <c r="S1" s="139"/>
      <c r="T1" s="139"/>
      <c r="U1" s="140"/>
    </row>
    <row r="2" spans="1:21" ht="15" thickBot="1">
      <c r="A2" s="141" t="s">
        <v>126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127</v>
      </c>
      <c r="Q2" s="145"/>
      <c r="R2" s="145"/>
      <c r="S2" s="145"/>
      <c r="T2" s="145"/>
      <c r="U2" s="146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122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42705</v>
      </c>
      <c r="B4" s="96">
        <v>649.32</v>
      </c>
      <c r="C4" s="96">
        <v>201.1</v>
      </c>
      <c r="D4" s="96">
        <v>7.1</v>
      </c>
      <c r="E4" s="96">
        <v>103.4</v>
      </c>
      <c r="F4" s="100">
        <v>390.2</v>
      </c>
      <c r="G4" s="115">
        <v>47.2</v>
      </c>
      <c r="H4" s="115">
        <v>5.9</v>
      </c>
      <c r="I4" s="115">
        <v>0</v>
      </c>
      <c r="J4" s="96">
        <v>3124.8</v>
      </c>
      <c r="K4" s="96">
        <f aca="true" t="shared" si="0" ref="K4:K25">L4-B4-C4-D4-E4-F4-G4-H4-I4-J4</f>
        <v>76.73000000000002</v>
      </c>
      <c r="L4" s="96">
        <v>4605.75</v>
      </c>
      <c r="M4" s="96">
        <v>4600</v>
      </c>
      <c r="N4" s="4">
        <f aca="true" t="shared" si="1" ref="N4:N25">L4/M4</f>
        <v>1.00125</v>
      </c>
      <c r="O4" s="2">
        <f>AVERAGE(L4:L14)</f>
        <v>3204.1036363636363</v>
      </c>
      <c r="P4" s="98">
        <v>2420.1</v>
      </c>
      <c r="Q4" s="99">
        <v>0</v>
      </c>
      <c r="R4" s="100">
        <v>0</v>
      </c>
      <c r="S4" s="167">
        <v>0</v>
      </c>
      <c r="T4" s="168"/>
      <c r="U4" s="101">
        <f>P4+Q4+S4+R4+T4</f>
        <v>2420.1</v>
      </c>
    </row>
    <row r="5" spans="1:21" ht="12.75">
      <c r="A5" s="11">
        <v>42706</v>
      </c>
      <c r="B5" s="96">
        <v>766.5</v>
      </c>
      <c r="C5" s="96">
        <v>0</v>
      </c>
      <c r="D5" s="96">
        <v>8.7</v>
      </c>
      <c r="E5" s="96">
        <v>159.2</v>
      </c>
      <c r="F5" s="116">
        <v>257.4</v>
      </c>
      <c r="G5" s="115">
        <v>62.9</v>
      </c>
      <c r="H5" s="115">
        <v>3.75</v>
      </c>
      <c r="I5" s="115">
        <v>495.7</v>
      </c>
      <c r="J5" s="96">
        <v>0</v>
      </c>
      <c r="K5" s="96">
        <f t="shared" si="0"/>
        <v>34.089999999999975</v>
      </c>
      <c r="L5" s="96">
        <v>1788.24</v>
      </c>
      <c r="M5" s="96">
        <v>1700</v>
      </c>
      <c r="N5" s="4">
        <f t="shared" si="1"/>
        <v>1.0519058823529412</v>
      </c>
      <c r="O5" s="2">
        <v>3204.1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42709</v>
      </c>
      <c r="B6" s="96">
        <v>1693.2</v>
      </c>
      <c r="C6" s="96">
        <v>12.3</v>
      </c>
      <c r="D6" s="105">
        <v>13.8</v>
      </c>
      <c r="E6" s="96">
        <v>137.6</v>
      </c>
      <c r="F6" s="117">
        <v>414.9</v>
      </c>
      <c r="G6" s="115">
        <v>54.2</v>
      </c>
      <c r="H6" s="115">
        <v>3.1</v>
      </c>
      <c r="I6" s="115">
        <v>0</v>
      </c>
      <c r="J6" s="115">
        <v>0</v>
      </c>
      <c r="K6" s="96">
        <f t="shared" si="0"/>
        <v>53.74999999999995</v>
      </c>
      <c r="L6" s="96">
        <v>2382.85</v>
      </c>
      <c r="M6" s="96">
        <v>2200</v>
      </c>
      <c r="N6" s="4">
        <f t="shared" si="1"/>
        <v>1.0831136363636362</v>
      </c>
      <c r="O6" s="2">
        <v>3204.1</v>
      </c>
      <c r="P6" s="104">
        <v>14</v>
      </c>
      <c r="Q6" s="105">
        <v>651.2</v>
      </c>
      <c r="R6" s="106">
        <v>0</v>
      </c>
      <c r="S6" s="171">
        <v>0</v>
      </c>
      <c r="T6" s="172"/>
      <c r="U6" s="101">
        <f t="shared" si="2"/>
        <v>665.2</v>
      </c>
    </row>
    <row r="7" spans="1:21" ht="12.75">
      <c r="A7" s="11">
        <v>42710</v>
      </c>
      <c r="B7" s="113"/>
      <c r="C7" s="96"/>
      <c r="D7" s="96"/>
      <c r="E7" s="96"/>
      <c r="F7" s="116"/>
      <c r="G7" s="115"/>
      <c r="H7" s="115"/>
      <c r="I7" s="115"/>
      <c r="J7" s="115"/>
      <c r="K7" s="96">
        <f t="shared" si="0"/>
        <v>0</v>
      </c>
      <c r="L7" s="96">
        <v>0</v>
      </c>
      <c r="M7" s="96">
        <v>6800</v>
      </c>
      <c r="N7" s="4">
        <f t="shared" si="1"/>
        <v>0</v>
      </c>
      <c r="O7" s="2">
        <v>3204.1</v>
      </c>
      <c r="P7" s="104"/>
      <c r="Q7" s="105"/>
      <c r="R7" s="106"/>
      <c r="S7" s="171"/>
      <c r="T7" s="172"/>
      <c r="U7" s="101">
        <f t="shared" si="2"/>
        <v>0</v>
      </c>
    </row>
    <row r="8" spans="1:21" ht="12.75">
      <c r="A8" s="11">
        <v>42711</v>
      </c>
      <c r="B8" s="96"/>
      <c r="C8" s="107"/>
      <c r="D8" s="115"/>
      <c r="E8" s="115"/>
      <c r="F8" s="96"/>
      <c r="G8" s="115"/>
      <c r="H8" s="115"/>
      <c r="I8" s="115"/>
      <c r="J8" s="115"/>
      <c r="K8" s="96">
        <f t="shared" si="0"/>
        <v>0</v>
      </c>
      <c r="L8" s="96">
        <v>0</v>
      </c>
      <c r="M8" s="96">
        <v>7100</v>
      </c>
      <c r="N8" s="4">
        <f t="shared" si="1"/>
        <v>0</v>
      </c>
      <c r="O8" s="2">
        <v>3204.1</v>
      </c>
      <c r="P8" s="104"/>
      <c r="Q8" s="105"/>
      <c r="R8" s="103"/>
      <c r="S8" s="169"/>
      <c r="T8" s="170"/>
      <c r="U8" s="101">
        <f t="shared" si="2"/>
        <v>0</v>
      </c>
    </row>
    <row r="9" spans="1:21" ht="12.75">
      <c r="A9" s="11">
        <v>42712</v>
      </c>
      <c r="B9" s="96">
        <v>10139.5</v>
      </c>
      <c r="C9" s="107">
        <v>55.3</v>
      </c>
      <c r="D9" s="115">
        <v>20.5</v>
      </c>
      <c r="E9" s="120">
        <v>598.35</v>
      </c>
      <c r="F9" s="96">
        <v>897</v>
      </c>
      <c r="G9" s="115">
        <v>64.1</v>
      </c>
      <c r="H9" s="115">
        <v>12.8</v>
      </c>
      <c r="I9" s="115">
        <v>0</v>
      </c>
      <c r="J9" s="115">
        <v>0</v>
      </c>
      <c r="K9" s="96">
        <f t="shared" si="0"/>
        <v>131.15000000000063</v>
      </c>
      <c r="L9" s="96">
        <v>11918.7</v>
      </c>
      <c r="M9" s="96">
        <v>2800</v>
      </c>
      <c r="N9" s="4">
        <f t="shared" si="1"/>
        <v>4.256678571428572</v>
      </c>
      <c r="O9" s="2">
        <v>3204.1</v>
      </c>
      <c r="P9" s="104">
        <v>520.9</v>
      </c>
      <c r="Q9" s="105">
        <v>0.1</v>
      </c>
      <c r="R9" s="103">
        <v>0</v>
      </c>
      <c r="S9" s="169">
        <v>1</v>
      </c>
      <c r="T9" s="170"/>
      <c r="U9" s="101">
        <f t="shared" si="2"/>
        <v>522</v>
      </c>
    </row>
    <row r="10" spans="1:21" ht="12.75">
      <c r="A10" s="11">
        <v>42713</v>
      </c>
      <c r="B10" s="96">
        <v>707.2</v>
      </c>
      <c r="C10" s="107">
        <v>42.9</v>
      </c>
      <c r="D10" s="115">
        <v>0.2</v>
      </c>
      <c r="E10" s="115">
        <v>231.7</v>
      </c>
      <c r="F10" s="96">
        <v>199.5</v>
      </c>
      <c r="G10" s="115">
        <v>45.7</v>
      </c>
      <c r="H10" s="115">
        <v>1.3</v>
      </c>
      <c r="I10" s="115">
        <v>0</v>
      </c>
      <c r="J10" s="115">
        <v>0</v>
      </c>
      <c r="K10" s="96">
        <f t="shared" si="0"/>
        <v>79.69999999999999</v>
      </c>
      <c r="L10" s="96">
        <v>1308.2</v>
      </c>
      <c r="M10" s="105">
        <v>2900</v>
      </c>
      <c r="N10" s="4">
        <f t="shared" si="1"/>
        <v>0.4511034482758621</v>
      </c>
      <c r="O10" s="2">
        <v>3204.1</v>
      </c>
      <c r="P10" s="104">
        <v>0</v>
      </c>
      <c r="Q10" s="105">
        <v>0</v>
      </c>
      <c r="R10" s="103">
        <v>0</v>
      </c>
      <c r="S10" s="169">
        <v>0</v>
      </c>
      <c r="T10" s="170"/>
      <c r="U10" s="101">
        <f>P10+Q10+S10+R10+T10</f>
        <v>0</v>
      </c>
    </row>
    <row r="11" spans="1:21" ht="12.75">
      <c r="A11" s="11">
        <v>42716</v>
      </c>
      <c r="B11" s="96">
        <v>1084.5</v>
      </c>
      <c r="C11" s="107">
        <v>127.92</v>
      </c>
      <c r="D11" s="115">
        <v>-14.61</v>
      </c>
      <c r="E11" s="115">
        <v>414.29</v>
      </c>
      <c r="F11" s="96">
        <v>353.95</v>
      </c>
      <c r="G11" s="115">
        <v>89.09</v>
      </c>
      <c r="H11" s="115">
        <v>4.35</v>
      </c>
      <c r="I11" s="115">
        <v>0</v>
      </c>
      <c r="J11" s="115">
        <v>0</v>
      </c>
      <c r="K11" s="96">
        <f t="shared" si="0"/>
        <v>31.10999999999995</v>
      </c>
      <c r="L11" s="96">
        <v>2090.6</v>
      </c>
      <c r="M11" s="96">
        <v>1900</v>
      </c>
      <c r="N11" s="4">
        <f t="shared" si="1"/>
        <v>1.1003157894736841</v>
      </c>
      <c r="O11" s="2">
        <v>3204.1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42717</v>
      </c>
      <c r="B12" s="113">
        <v>1253.2</v>
      </c>
      <c r="C12" s="107">
        <v>34.4</v>
      </c>
      <c r="D12" s="115">
        <v>18.3</v>
      </c>
      <c r="E12" s="115">
        <v>350.1</v>
      </c>
      <c r="F12" s="96">
        <v>320.3</v>
      </c>
      <c r="G12" s="115">
        <v>51.7</v>
      </c>
      <c r="H12" s="115">
        <v>1.2</v>
      </c>
      <c r="I12" s="115">
        <v>0</v>
      </c>
      <c r="J12" s="115">
        <v>0</v>
      </c>
      <c r="K12" s="96">
        <f t="shared" si="0"/>
        <v>28.700000000000077</v>
      </c>
      <c r="L12" s="96">
        <v>2057.9</v>
      </c>
      <c r="M12" s="96">
        <v>2600</v>
      </c>
      <c r="N12" s="4">
        <f t="shared" si="1"/>
        <v>0.7915</v>
      </c>
      <c r="O12" s="2">
        <v>3204.1</v>
      </c>
      <c r="P12" s="102">
        <v>0</v>
      </c>
      <c r="Q12" s="96">
        <v>0</v>
      </c>
      <c r="R12" s="103">
        <v>0</v>
      </c>
      <c r="S12" s="169">
        <v>0</v>
      </c>
      <c r="T12" s="170"/>
      <c r="U12" s="101">
        <f t="shared" si="2"/>
        <v>0</v>
      </c>
    </row>
    <row r="13" spans="1:21" ht="12.75">
      <c r="A13" s="11">
        <v>42718</v>
      </c>
      <c r="B13" s="96">
        <v>2022.5</v>
      </c>
      <c r="C13" s="107">
        <v>47.9</v>
      </c>
      <c r="D13" s="115">
        <v>6.7</v>
      </c>
      <c r="E13" s="115">
        <v>446.3</v>
      </c>
      <c r="F13" s="96">
        <v>408.5</v>
      </c>
      <c r="G13" s="115">
        <v>23.56</v>
      </c>
      <c r="H13" s="115">
        <v>1.35</v>
      </c>
      <c r="I13" s="115">
        <v>0</v>
      </c>
      <c r="J13" s="115">
        <v>0</v>
      </c>
      <c r="K13" s="96">
        <f t="shared" si="0"/>
        <v>23.189999999999966</v>
      </c>
      <c r="L13" s="96">
        <v>2980</v>
      </c>
      <c r="M13" s="96">
        <v>3200</v>
      </c>
      <c r="N13" s="4">
        <f t="shared" si="1"/>
        <v>0.93125</v>
      </c>
      <c r="O13" s="2">
        <v>3204.1</v>
      </c>
      <c r="P13" s="102">
        <v>2.7</v>
      </c>
      <c r="Q13" s="96">
        <v>1546.7</v>
      </c>
      <c r="R13" s="103">
        <v>0</v>
      </c>
      <c r="S13" s="169">
        <v>0</v>
      </c>
      <c r="T13" s="170"/>
      <c r="U13" s="101">
        <f t="shared" si="2"/>
        <v>1549.4</v>
      </c>
    </row>
    <row r="14" spans="1:21" ht="12.75">
      <c r="A14" s="11">
        <v>42719</v>
      </c>
      <c r="B14" s="96">
        <v>4970.5</v>
      </c>
      <c r="C14" s="107">
        <v>93.2</v>
      </c>
      <c r="D14" s="115">
        <v>16.2</v>
      </c>
      <c r="E14" s="115">
        <v>429.9</v>
      </c>
      <c r="F14" s="96">
        <v>417.1</v>
      </c>
      <c r="G14" s="115">
        <v>163.2</v>
      </c>
      <c r="H14" s="115">
        <v>2.3</v>
      </c>
      <c r="I14" s="115">
        <v>0</v>
      </c>
      <c r="J14" s="115">
        <v>0</v>
      </c>
      <c r="K14" s="96">
        <f t="shared" si="0"/>
        <v>20.499999999999556</v>
      </c>
      <c r="L14" s="96">
        <v>6112.9</v>
      </c>
      <c r="M14" s="96">
        <v>6400</v>
      </c>
      <c r="N14" s="4">
        <f t="shared" si="1"/>
        <v>0.955140625</v>
      </c>
      <c r="O14" s="2">
        <v>3204.1</v>
      </c>
      <c r="P14" s="102">
        <v>0</v>
      </c>
      <c r="Q14" s="96">
        <v>33.3</v>
      </c>
      <c r="R14" s="107">
        <v>0</v>
      </c>
      <c r="S14" s="169">
        <v>0</v>
      </c>
      <c r="T14" s="170"/>
      <c r="U14" s="101">
        <f t="shared" si="2"/>
        <v>33.3</v>
      </c>
    </row>
    <row r="15" spans="1:21" ht="12.75">
      <c r="A15" s="11">
        <v>42720</v>
      </c>
      <c r="B15" s="96"/>
      <c r="C15" s="97"/>
      <c r="D15" s="119"/>
      <c r="E15" s="119"/>
      <c r="F15" s="120"/>
      <c r="G15" s="119"/>
      <c r="H15" s="119"/>
      <c r="I15" s="119"/>
      <c r="J15" s="119"/>
      <c r="K15" s="96">
        <f t="shared" si="0"/>
        <v>0</v>
      </c>
      <c r="L15" s="96"/>
      <c r="M15" s="105">
        <v>4800</v>
      </c>
      <c r="N15" s="4">
        <f>L15/M15</f>
        <v>0</v>
      </c>
      <c r="O15" s="2">
        <v>3204.1</v>
      </c>
      <c r="P15" s="102"/>
      <c r="Q15" s="96"/>
      <c r="R15" s="107"/>
      <c r="S15" s="169"/>
      <c r="T15" s="170"/>
      <c r="U15" s="101">
        <f t="shared" si="2"/>
        <v>0</v>
      </c>
    </row>
    <row r="16" spans="1:21" ht="12.75">
      <c r="A16" s="11">
        <v>42723</v>
      </c>
      <c r="B16" s="96"/>
      <c r="C16" s="107"/>
      <c r="D16" s="115"/>
      <c r="E16" s="115"/>
      <c r="F16" s="96"/>
      <c r="G16" s="115"/>
      <c r="H16" s="115"/>
      <c r="I16" s="115"/>
      <c r="J16" s="115"/>
      <c r="K16" s="96">
        <f t="shared" si="0"/>
        <v>0</v>
      </c>
      <c r="L16" s="96"/>
      <c r="M16" s="105">
        <v>3600</v>
      </c>
      <c r="N16" s="4">
        <f t="shared" si="1"/>
        <v>0</v>
      </c>
      <c r="O16" s="2">
        <v>3204.1</v>
      </c>
      <c r="P16" s="102"/>
      <c r="Q16" s="96"/>
      <c r="R16" s="107"/>
      <c r="S16" s="169"/>
      <c r="T16" s="170"/>
      <c r="U16" s="101">
        <f t="shared" si="2"/>
        <v>0</v>
      </c>
    </row>
    <row r="17" spans="1:21" ht="12.75">
      <c r="A17" s="11">
        <v>42724</v>
      </c>
      <c r="B17" s="96"/>
      <c r="C17" s="107"/>
      <c r="D17" s="115"/>
      <c r="E17" s="115"/>
      <c r="F17" s="96"/>
      <c r="G17" s="115"/>
      <c r="H17" s="115"/>
      <c r="I17" s="115"/>
      <c r="J17" s="115"/>
      <c r="K17" s="96">
        <f t="shared" si="0"/>
        <v>0</v>
      </c>
      <c r="L17" s="96"/>
      <c r="M17" s="96">
        <v>4450</v>
      </c>
      <c r="N17" s="4">
        <f t="shared" si="1"/>
        <v>0</v>
      </c>
      <c r="O17" s="2">
        <v>3204.1</v>
      </c>
      <c r="P17" s="102"/>
      <c r="Q17" s="96"/>
      <c r="R17" s="107"/>
      <c r="S17" s="169"/>
      <c r="T17" s="170"/>
      <c r="U17" s="101">
        <f t="shared" si="2"/>
        <v>0</v>
      </c>
    </row>
    <row r="18" spans="1:21" ht="12.75">
      <c r="A18" s="11">
        <v>42725</v>
      </c>
      <c r="B18" s="96"/>
      <c r="C18" s="107"/>
      <c r="D18" s="115"/>
      <c r="E18" s="115"/>
      <c r="F18" s="96"/>
      <c r="G18" s="115"/>
      <c r="H18" s="115"/>
      <c r="I18" s="115"/>
      <c r="J18" s="115"/>
      <c r="K18" s="96">
        <f t="shared" si="0"/>
        <v>0</v>
      </c>
      <c r="L18" s="96"/>
      <c r="M18" s="96">
        <v>3800</v>
      </c>
      <c r="N18" s="4">
        <f>L18/M18</f>
        <v>0</v>
      </c>
      <c r="O18" s="2">
        <v>3204.1</v>
      </c>
      <c r="P18" s="102"/>
      <c r="Q18" s="96"/>
      <c r="R18" s="103"/>
      <c r="S18" s="169"/>
      <c r="T18" s="170"/>
      <c r="U18" s="101">
        <f t="shared" si="2"/>
        <v>0</v>
      </c>
    </row>
    <row r="19" spans="1:21" ht="12.75">
      <c r="A19" s="11">
        <v>42726</v>
      </c>
      <c r="B19" s="96"/>
      <c r="C19" s="107"/>
      <c r="D19" s="115"/>
      <c r="E19" s="115"/>
      <c r="F19" s="96"/>
      <c r="G19" s="115"/>
      <c r="H19" s="115"/>
      <c r="I19" s="115"/>
      <c r="J19" s="115"/>
      <c r="K19" s="96">
        <f t="shared" si="0"/>
        <v>0</v>
      </c>
      <c r="L19" s="96"/>
      <c r="M19" s="96">
        <v>4600</v>
      </c>
      <c r="N19" s="4">
        <f t="shared" si="1"/>
        <v>0</v>
      </c>
      <c r="O19" s="2">
        <v>3204.1</v>
      </c>
      <c r="P19" s="102"/>
      <c r="Q19" s="96"/>
      <c r="R19" s="103"/>
      <c r="S19" s="169"/>
      <c r="T19" s="170"/>
      <c r="U19" s="101">
        <f t="shared" si="2"/>
        <v>0</v>
      </c>
    </row>
    <row r="20" spans="1:21" ht="12.75">
      <c r="A20" s="11">
        <v>42727</v>
      </c>
      <c r="B20" s="96"/>
      <c r="C20" s="107"/>
      <c r="D20" s="115"/>
      <c r="E20" s="96"/>
      <c r="F20" s="96"/>
      <c r="G20" s="115"/>
      <c r="H20" s="115"/>
      <c r="I20" s="115"/>
      <c r="J20" s="115"/>
      <c r="K20" s="96">
        <f t="shared" si="0"/>
        <v>0</v>
      </c>
      <c r="L20" s="96"/>
      <c r="M20" s="96">
        <v>3200</v>
      </c>
      <c r="N20" s="4">
        <f t="shared" si="1"/>
        <v>0</v>
      </c>
      <c r="O20" s="2">
        <v>3204.1</v>
      </c>
      <c r="P20" s="102"/>
      <c r="Q20" s="96"/>
      <c r="R20" s="103"/>
      <c r="S20" s="169"/>
      <c r="T20" s="170"/>
      <c r="U20" s="101">
        <f t="shared" si="2"/>
        <v>0</v>
      </c>
    </row>
    <row r="21" spans="1:21" ht="12.75">
      <c r="A21" s="11">
        <v>42730</v>
      </c>
      <c r="B21" s="96"/>
      <c r="C21" s="107"/>
      <c r="D21" s="115"/>
      <c r="E21" s="96"/>
      <c r="F21" s="96"/>
      <c r="G21" s="115"/>
      <c r="H21" s="115"/>
      <c r="I21" s="115"/>
      <c r="J21" s="115"/>
      <c r="K21" s="96">
        <f t="shared" si="0"/>
        <v>0</v>
      </c>
      <c r="L21" s="96"/>
      <c r="M21" s="96">
        <v>5500</v>
      </c>
      <c r="N21" s="4">
        <f t="shared" si="1"/>
        <v>0</v>
      </c>
      <c r="O21" s="2">
        <v>3204.1</v>
      </c>
      <c r="P21" s="108"/>
      <c r="Q21" s="107"/>
      <c r="R21" s="103"/>
      <c r="S21" s="169"/>
      <c r="T21" s="170"/>
      <c r="U21" s="101">
        <f t="shared" si="2"/>
        <v>0</v>
      </c>
    </row>
    <row r="22" spans="1:21" ht="12.75">
      <c r="A22" s="11">
        <v>42731</v>
      </c>
      <c r="B22" s="96"/>
      <c r="C22" s="107"/>
      <c r="D22" s="115"/>
      <c r="E22" s="96"/>
      <c r="F22" s="96"/>
      <c r="G22" s="115"/>
      <c r="H22" s="115"/>
      <c r="I22" s="115"/>
      <c r="J22" s="115"/>
      <c r="K22" s="96">
        <f t="shared" si="0"/>
        <v>0</v>
      </c>
      <c r="L22" s="96"/>
      <c r="M22" s="96">
        <v>8100</v>
      </c>
      <c r="N22" s="4">
        <f t="shared" si="1"/>
        <v>0</v>
      </c>
      <c r="O22" s="2">
        <v>3204.1</v>
      </c>
      <c r="P22" s="108"/>
      <c r="Q22" s="107"/>
      <c r="R22" s="103"/>
      <c r="S22" s="169"/>
      <c r="T22" s="170"/>
      <c r="U22" s="101">
        <f t="shared" si="2"/>
        <v>0</v>
      </c>
    </row>
    <row r="23" spans="1:21" ht="12.75">
      <c r="A23" s="11">
        <v>42732</v>
      </c>
      <c r="B23" s="96"/>
      <c r="C23" s="107"/>
      <c r="D23" s="115"/>
      <c r="E23" s="96"/>
      <c r="F23" s="96"/>
      <c r="G23" s="115"/>
      <c r="H23" s="115"/>
      <c r="I23" s="115"/>
      <c r="J23" s="115"/>
      <c r="K23" s="96">
        <f t="shared" si="0"/>
        <v>0</v>
      </c>
      <c r="L23" s="96"/>
      <c r="M23" s="96">
        <v>8500</v>
      </c>
      <c r="N23" s="4">
        <f t="shared" si="1"/>
        <v>0</v>
      </c>
      <c r="O23" s="2">
        <v>3204.1</v>
      </c>
      <c r="P23" s="108"/>
      <c r="Q23" s="107"/>
      <c r="R23" s="103"/>
      <c r="S23" s="169"/>
      <c r="T23" s="170"/>
      <c r="U23" s="101">
        <f t="shared" si="2"/>
        <v>0</v>
      </c>
    </row>
    <row r="24" spans="1:21" ht="12.75">
      <c r="A24" s="11">
        <v>42733</v>
      </c>
      <c r="B24" s="96"/>
      <c r="C24" s="107"/>
      <c r="D24" s="115"/>
      <c r="E24" s="96"/>
      <c r="F24" s="96"/>
      <c r="G24" s="115"/>
      <c r="H24" s="115"/>
      <c r="I24" s="115"/>
      <c r="J24" s="115"/>
      <c r="K24" s="96">
        <f t="shared" si="0"/>
        <v>0</v>
      </c>
      <c r="L24" s="96"/>
      <c r="M24" s="96">
        <v>6300</v>
      </c>
      <c r="N24" s="4">
        <f t="shared" si="1"/>
        <v>0</v>
      </c>
      <c r="O24" s="2">
        <v>3204.1</v>
      </c>
      <c r="P24" s="108"/>
      <c r="Q24" s="107"/>
      <c r="R24" s="103"/>
      <c r="S24" s="169"/>
      <c r="T24" s="170"/>
      <c r="U24" s="101">
        <f t="shared" si="2"/>
        <v>0</v>
      </c>
    </row>
    <row r="25" spans="1:21" ht="13.5" thickBot="1">
      <c r="A25" s="11">
        <v>42734</v>
      </c>
      <c r="B25" s="128"/>
      <c r="C25" s="128"/>
      <c r="D25" s="128"/>
      <c r="E25" s="128"/>
      <c r="F25" s="128"/>
      <c r="G25" s="128"/>
      <c r="H25" s="128"/>
      <c r="I25" s="129"/>
      <c r="J25" s="129"/>
      <c r="K25" s="122">
        <f t="shared" si="0"/>
        <v>0</v>
      </c>
      <c r="L25" s="130"/>
      <c r="M25" s="96">
        <v>100</v>
      </c>
      <c r="N25" s="126">
        <f t="shared" si="1"/>
        <v>0</v>
      </c>
      <c r="O25" s="2">
        <v>3204.1</v>
      </c>
      <c r="P25" s="108"/>
      <c r="Q25" s="107"/>
      <c r="R25" s="103"/>
      <c r="S25" s="169"/>
      <c r="T25" s="170"/>
      <c r="U25" s="101">
        <f t="shared" si="2"/>
        <v>0</v>
      </c>
    </row>
    <row r="26" spans="1:21" ht="13.5" thickBot="1">
      <c r="A26" s="123" t="s">
        <v>29</v>
      </c>
      <c r="B26" s="125">
        <f>SUM(B4:B25)</f>
        <v>23286.420000000002</v>
      </c>
      <c r="C26" s="125">
        <f aca="true" t="shared" si="3" ref="C26:J26">SUM(C4:C25)</f>
        <v>615.02</v>
      </c>
      <c r="D26" s="125">
        <f t="shared" si="3"/>
        <v>76.89000000000001</v>
      </c>
      <c r="E26" s="125">
        <f t="shared" si="3"/>
        <v>2870.84</v>
      </c>
      <c r="F26" s="125">
        <f t="shared" si="3"/>
        <v>3658.85</v>
      </c>
      <c r="G26" s="125">
        <f t="shared" si="3"/>
        <v>601.6500000000001</v>
      </c>
      <c r="H26" s="125">
        <f t="shared" si="3"/>
        <v>36.050000000000004</v>
      </c>
      <c r="I26" s="125">
        <f t="shared" si="3"/>
        <v>495.7</v>
      </c>
      <c r="J26" s="125">
        <f t="shared" si="3"/>
        <v>3124.8</v>
      </c>
      <c r="K26" s="124">
        <f>SUM(K4:K25)</f>
        <v>478.92000000000013</v>
      </c>
      <c r="L26" s="124">
        <f>SUM(L4:L25)</f>
        <v>35245.14</v>
      </c>
      <c r="M26" s="124">
        <f>SUM(M4:M25)</f>
        <v>95150</v>
      </c>
      <c r="N26" s="127">
        <f>L26/M26</f>
        <v>0.37041660535995796</v>
      </c>
      <c r="O26" s="2"/>
      <c r="P26" s="109">
        <f>SUM(P4:P25)</f>
        <v>2957.7</v>
      </c>
      <c r="Q26" s="109">
        <f>SUM(Q4:Q25)</f>
        <v>2231.3</v>
      </c>
      <c r="R26" s="109">
        <f>SUM(R4:R25)</f>
        <v>0</v>
      </c>
      <c r="S26" s="173">
        <f>SUM(S4:S25)</f>
        <v>1</v>
      </c>
      <c r="T26" s="174"/>
      <c r="U26" s="109">
        <f>P26+Q26+S26+R26+T26</f>
        <v>5190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42720</v>
      </c>
      <c r="Q31" s="164">
        <v>97.34736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42720</v>
      </c>
      <c r="Q41" s="162">
        <v>123326.00419999992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P39:S39"/>
    <mergeCell ref="P40:S40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2"/>
      <c r="B26" s="193" t="s">
        <v>128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4"/>
      <c r="M26" s="194"/>
      <c r="N26" s="194"/>
    </row>
    <row r="27" spans="1:16" ht="54" customHeight="1">
      <c r="A27" s="188" t="s">
        <v>34</v>
      </c>
      <c r="B27" s="184" t="s">
        <v>46</v>
      </c>
      <c r="C27" s="184"/>
      <c r="D27" s="178" t="s">
        <v>57</v>
      </c>
      <c r="E27" s="190"/>
      <c r="F27" s="191" t="s">
        <v>47</v>
      </c>
      <c r="G27" s="177"/>
      <c r="H27" s="192" t="s">
        <v>71</v>
      </c>
      <c r="I27" s="178"/>
      <c r="J27" s="185"/>
      <c r="K27" s="186"/>
      <c r="L27" s="181" t="s">
        <v>38</v>
      </c>
      <c r="M27" s="182"/>
      <c r="N27" s="183"/>
      <c r="O27" s="175" t="s">
        <v>129</v>
      </c>
      <c r="P27" s="176"/>
    </row>
    <row r="28" spans="1:16" ht="30.75" customHeight="1">
      <c r="A28" s="189"/>
      <c r="B28" s="66" t="s">
        <v>123</v>
      </c>
      <c r="C28" s="24" t="s">
        <v>24</v>
      </c>
      <c r="D28" s="66" t="str">
        <f>B28</f>
        <v>план на  2016р.</v>
      </c>
      <c r="E28" s="24" t="str">
        <f>C28</f>
        <v>факт</v>
      </c>
      <c r="F28" s="65" t="str">
        <f>B28</f>
        <v>план на  2016р.</v>
      </c>
      <c r="G28" s="82" t="str">
        <f>C28</f>
        <v>факт</v>
      </c>
      <c r="H28" s="66" t="str">
        <f>B28</f>
        <v>план на  2016р.</v>
      </c>
      <c r="I28" s="24" t="str">
        <f>C28</f>
        <v>факт</v>
      </c>
      <c r="J28" s="65"/>
      <c r="K28" s="82"/>
      <c r="L28" s="62" t="str">
        <f>D28</f>
        <v>план на  2016р.</v>
      </c>
      <c r="M28" s="24" t="str">
        <f>C28</f>
        <v>факт</v>
      </c>
      <c r="N28" s="63" t="s">
        <v>25</v>
      </c>
      <c r="O28" s="177"/>
      <c r="P28" s="178"/>
    </row>
    <row r="29" spans="1:16" ht="23.25" customHeight="1" thickBot="1">
      <c r="A29" s="61">
        <f>грудень!Q41</f>
        <v>123326.00419999992</v>
      </c>
      <c r="B29" s="67">
        <v>17159</v>
      </c>
      <c r="C29" s="67">
        <v>10251.36</v>
      </c>
      <c r="D29" s="67">
        <v>15200</v>
      </c>
      <c r="E29" s="67">
        <v>4491.9</v>
      </c>
      <c r="F29" s="67">
        <v>16000</v>
      </c>
      <c r="G29" s="67">
        <v>12375.13</v>
      </c>
      <c r="H29" s="67">
        <v>12</v>
      </c>
      <c r="I29" s="67">
        <v>13</v>
      </c>
      <c r="J29" s="67"/>
      <c r="K29" s="67"/>
      <c r="L29" s="83">
        <f>H29+F29+D29+J29+B29</f>
        <v>48371</v>
      </c>
      <c r="M29" s="68">
        <f>C29+E29+G29+I29</f>
        <v>27131.39</v>
      </c>
      <c r="N29" s="69">
        <f>M29-L29</f>
        <v>-21239.61</v>
      </c>
      <c r="O29" s="179">
        <f>грудень!Q31</f>
        <v>97.34736</v>
      </c>
      <c r="P29" s="180"/>
    </row>
    <row r="30" spans="1:16" ht="12.75">
      <c r="A30" s="57"/>
      <c r="B30" s="57"/>
      <c r="C30" s="57"/>
      <c r="D30" s="58"/>
      <c r="E30" s="59"/>
      <c r="F30" s="58"/>
      <c r="G30" s="59"/>
      <c r="H30" s="58"/>
      <c r="I30" s="59"/>
      <c r="J30" s="59"/>
      <c r="K30" s="59"/>
      <c r="L30" s="58"/>
      <c r="M30" s="59"/>
      <c r="N30" s="60"/>
      <c r="O30" s="184"/>
      <c r="P30" s="184"/>
    </row>
    <row r="31" spans="1:16" ht="12.75" hidden="1">
      <c r="A31" s="57"/>
      <c r="B31" s="57"/>
      <c r="C31" s="57"/>
      <c r="D31" s="58"/>
      <c r="E31" s="59"/>
      <c r="F31" s="58"/>
      <c r="G31" s="59"/>
      <c r="H31" s="58"/>
      <c r="I31" s="59"/>
      <c r="J31" s="59"/>
      <c r="K31" s="59"/>
      <c r="L31" s="58"/>
      <c r="M31" s="59"/>
      <c r="N31" s="60"/>
      <c r="O31" s="24" t="s">
        <v>37</v>
      </c>
      <c r="P31" s="73" t="e">
        <f>#REF!</f>
        <v>#REF!</v>
      </c>
    </row>
    <row r="32" spans="1:16" ht="12.75" hidden="1">
      <c r="A32" s="57"/>
      <c r="B32" s="57"/>
      <c r="C32" s="57"/>
      <c r="D32" s="58"/>
      <c r="E32" s="59"/>
      <c r="F32" s="58"/>
      <c r="G32" s="59"/>
      <c r="H32" s="58"/>
      <c r="I32" s="59"/>
      <c r="J32" s="59"/>
      <c r="K32" s="59"/>
      <c r="L32" s="58"/>
      <c r="M32" s="59"/>
      <c r="N32" s="60"/>
      <c r="O32" s="22" t="s">
        <v>39</v>
      </c>
      <c r="P32" s="37" t="e">
        <f>#REF!</f>
        <v>#REF!</v>
      </c>
    </row>
    <row r="33" spans="1:16" ht="12.75" hidden="1">
      <c r="A33" s="57"/>
      <c r="B33" s="57"/>
      <c r="C33" s="57"/>
      <c r="D33" s="58"/>
      <c r="E33" s="59"/>
      <c r="F33" s="58"/>
      <c r="G33" s="59"/>
      <c r="H33" s="58"/>
      <c r="I33" s="59"/>
      <c r="J33" s="59"/>
      <c r="K33" s="59"/>
      <c r="L33" s="58"/>
      <c r="M33" s="59"/>
      <c r="N33" s="60"/>
      <c r="O33" s="24" t="s">
        <v>49</v>
      </c>
      <c r="P33" s="37" t="e">
        <f>#REF!</f>
        <v>#REF!</v>
      </c>
    </row>
    <row r="34" spans="15:16" ht="12.75" hidden="1">
      <c r="O34" s="22"/>
      <c r="P34" s="73"/>
    </row>
    <row r="35" spans="1:12" ht="12.75">
      <c r="A35" s="23"/>
      <c r="B35" s="23"/>
      <c r="C35" s="23"/>
      <c r="D35" s="7"/>
      <c r="E35" s="7"/>
      <c r="F35" s="7"/>
      <c r="G35" s="7"/>
      <c r="H35" s="7"/>
      <c r="I35" s="7"/>
      <c r="J35" s="7"/>
      <c r="K35" s="7"/>
      <c r="L35" s="7"/>
    </row>
    <row r="36" spans="1:12" ht="12.75">
      <c r="A36" s="23"/>
      <c r="B36" s="23"/>
      <c r="C36" s="23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3"/>
      <c r="B37" s="23"/>
      <c r="C37" s="23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3"/>
      <c r="B38" s="23"/>
      <c r="C38" s="23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3"/>
      <c r="B39" s="23"/>
      <c r="C39" s="23"/>
      <c r="D39" s="7"/>
      <c r="E39" s="7"/>
      <c r="F39" s="7"/>
      <c r="G39" s="7"/>
      <c r="H39" s="7"/>
      <c r="I39" s="7"/>
      <c r="J39" s="7"/>
      <c r="K39" s="7"/>
      <c r="L39" s="7"/>
    </row>
    <row r="40" spans="1:3" ht="12.75">
      <c r="A40" s="21"/>
      <c r="B40" s="21"/>
      <c r="C40" s="21"/>
    </row>
    <row r="41" spans="1:3" ht="12.75">
      <c r="A41" s="21"/>
      <c r="B41" s="21"/>
      <c r="C41" s="21"/>
    </row>
    <row r="44" ht="24.75" customHeight="1"/>
    <row r="45" ht="24.75" customHeight="1"/>
    <row r="48" spans="1:16" ht="21" customHeight="1">
      <c r="A48" s="5" t="s">
        <v>8</v>
      </c>
      <c r="B48" s="14">
        <v>530589</v>
      </c>
      <c r="C48" s="36">
        <v>503329.17</v>
      </c>
      <c r="F48" s="1" t="s">
        <v>23</v>
      </c>
      <c r="G48" s="7"/>
      <c r="H48" s="187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2</v>
      </c>
      <c r="B49" s="14">
        <v>155399.65</v>
      </c>
      <c r="C49" s="36">
        <v>148607.41</v>
      </c>
      <c r="G49" s="7"/>
      <c r="H49" s="187"/>
      <c r="I49" s="7"/>
      <c r="J49" s="7"/>
      <c r="K49" s="7"/>
      <c r="L49" s="7"/>
      <c r="M49" s="7"/>
      <c r="N49" s="7"/>
      <c r="O49" s="7"/>
      <c r="P49" s="7"/>
    </row>
    <row r="50" spans="1:16" ht="12.75">
      <c r="A50" s="5" t="s">
        <v>3</v>
      </c>
      <c r="B50" s="14">
        <v>141000</v>
      </c>
      <c r="C50" s="36">
        <v>153688.93</v>
      </c>
      <c r="G50" s="7"/>
      <c r="H50" s="8"/>
      <c r="I50" s="7"/>
      <c r="J50" s="7"/>
      <c r="K50" s="7"/>
      <c r="L50" s="7"/>
      <c r="M50" s="7"/>
      <c r="N50" s="7"/>
      <c r="O50" s="7"/>
      <c r="P50" s="7"/>
    </row>
    <row r="51" spans="1:16" ht="25.5">
      <c r="A51" s="5" t="s">
        <v>43</v>
      </c>
      <c r="B51" s="14">
        <v>18500</v>
      </c>
      <c r="C51" s="36">
        <v>20813.1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6.25" customHeight="1">
      <c r="A52" s="5" t="s">
        <v>44</v>
      </c>
      <c r="B52" s="14">
        <v>109900</v>
      </c>
      <c r="C52" s="36">
        <v>93406.83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4</v>
      </c>
      <c r="B53" s="14">
        <v>8000</v>
      </c>
      <c r="C53" s="36">
        <v>7230.43</v>
      </c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21">
      <c r="A54" s="131" t="s">
        <v>102</v>
      </c>
      <c r="B54" s="14">
        <v>30007</v>
      </c>
      <c r="C54" s="36">
        <v>34203.96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5" t="s">
        <v>6</v>
      </c>
      <c r="B55" s="14">
        <v>25549.080000000075</v>
      </c>
      <c r="C55" s="14">
        <v>25666.27000000002</v>
      </c>
      <c r="F55" s="6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2.75">
      <c r="A56" s="1" t="s">
        <v>9</v>
      </c>
      <c r="B56" s="10">
        <v>1018944.7300000001</v>
      </c>
      <c r="C56" s="10">
        <v>986946.1</v>
      </c>
      <c r="G56" s="7"/>
      <c r="H56" s="7"/>
      <c r="I56" s="7"/>
      <c r="J56" s="7"/>
      <c r="K56" s="7"/>
      <c r="L56" s="7"/>
      <c r="M56" s="7"/>
      <c r="N56" s="7"/>
      <c r="O56" s="7"/>
      <c r="P56" s="7"/>
    </row>
    <row r="58" spans="1:3" ht="12.75">
      <c r="A58" s="110" t="s">
        <v>72</v>
      </c>
      <c r="B58" s="10">
        <f>B29</f>
        <v>17159</v>
      </c>
      <c r="C58" s="10">
        <f>C29</f>
        <v>10251.36</v>
      </c>
    </row>
    <row r="59" spans="1:3" ht="25.5">
      <c r="A59" s="110" t="s">
        <v>73</v>
      </c>
      <c r="B59" s="10">
        <f>D29</f>
        <v>15200</v>
      </c>
      <c r="C59" s="10">
        <f>E29</f>
        <v>4491.9</v>
      </c>
    </row>
    <row r="60" spans="1:3" ht="12.75">
      <c r="A60" s="110" t="s">
        <v>74</v>
      </c>
      <c r="B60" s="10">
        <f>F29</f>
        <v>16000</v>
      </c>
      <c r="C60" s="10">
        <f>G29</f>
        <v>12375.13</v>
      </c>
    </row>
    <row r="61" spans="1:3" ht="25.5">
      <c r="A61" s="110" t="s">
        <v>75</v>
      </c>
      <c r="B61" s="10">
        <f>H29</f>
        <v>12</v>
      </c>
      <c r="C61" s="10">
        <f>I29</f>
        <v>13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4" sqref="D24"/>
    </sheetView>
  </sheetViews>
  <sheetFormatPr defaultColWidth="9.00390625" defaultRowHeight="12.75"/>
  <cols>
    <col min="1" max="1" width="27.50390625" style="0" customWidth="1"/>
    <col min="2" max="4" width="9.125" style="17" customWidth="1"/>
    <col min="5" max="6" width="8.25390625" style="17" customWidth="1"/>
    <col min="7" max="13" width="9.125" style="17" customWidth="1"/>
    <col min="14" max="14" width="13.50390625" style="17" customWidth="1"/>
  </cols>
  <sheetData>
    <row r="2" ht="17.25">
      <c r="B2" s="16" t="s">
        <v>53</v>
      </c>
    </row>
    <row r="3" spans="2:7" ht="17.25">
      <c r="B3" s="16"/>
      <c r="G3" s="17" t="s">
        <v>54</v>
      </c>
    </row>
    <row r="4" ht="17.25">
      <c r="B4" s="16"/>
    </row>
    <row r="5" spans="1:14" ht="15">
      <c r="A5" s="9"/>
      <c r="B5" s="18" t="s">
        <v>13</v>
      </c>
      <c r="C5" s="18" t="s">
        <v>14</v>
      </c>
      <c r="D5" s="18" t="s">
        <v>10</v>
      </c>
      <c r="E5" s="18" t="s">
        <v>15</v>
      </c>
      <c r="F5" s="18" t="s">
        <v>16</v>
      </c>
      <c r="G5" s="18" t="s">
        <v>17</v>
      </c>
      <c r="H5" s="18" t="s">
        <v>18</v>
      </c>
      <c r="I5" s="18" t="s">
        <v>19</v>
      </c>
      <c r="J5" s="18" t="s">
        <v>20</v>
      </c>
      <c r="K5" s="18" t="s">
        <v>21</v>
      </c>
      <c r="L5" s="18" t="s">
        <v>11</v>
      </c>
      <c r="M5" s="18" t="s">
        <v>12</v>
      </c>
      <c r="N5" s="19" t="s">
        <v>22</v>
      </c>
    </row>
    <row r="6" spans="1:14" ht="25.5">
      <c r="A6" s="95" t="s">
        <v>64</v>
      </c>
      <c r="B6" s="13">
        <v>62589.535</v>
      </c>
      <c r="C6" s="13">
        <v>65061.267</v>
      </c>
      <c r="D6" s="13">
        <v>62573.7</v>
      </c>
      <c r="E6" s="13">
        <v>75098.8</v>
      </c>
      <c r="F6" s="13">
        <v>69325.1</v>
      </c>
      <c r="G6" s="13">
        <v>71492.6</v>
      </c>
      <c r="H6" s="13">
        <v>82950.8</v>
      </c>
      <c r="I6" s="13">
        <v>79994.8</v>
      </c>
      <c r="J6" s="13">
        <v>68961.132</v>
      </c>
      <c r="K6" s="13">
        <v>80078.416</v>
      </c>
      <c r="L6" s="13">
        <v>80078.207</v>
      </c>
      <c r="M6" s="13">
        <v>85696.243</v>
      </c>
      <c r="N6" s="52">
        <f>SUM(B6:M6)</f>
        <v>883900.5999999999</v>
      </c>
    </row>
    <row r="7" spans="1:14" ht="25.5">
      <c r="A7" s="15" t="s">
        <v>130</v>
      </c>
      <c r="B7" s="20">
        <f aca="true" t="shared" si="0" ref="B7:M7">SUM(B8:B16)</f>
        <v>0</v>
      </c>
      <c r="C7" s="20">
        <f t="shared" si="0"/>
        <v>0</v>
      </c>
      <c r="D7" s="20">
        <f t="shared" si="0"/>
        <v>20605</v>
      </c>
      <c r="E7" s="20">
        <f t="shared" si="0"/>
        <v>0</v>
      </c>
      <c r="F7" s="20">
        <f t="shared" si="0"/>
        <v>15000</v>
      </c>
      <c r="G7" s="20">
        <f t="shared" si="0"/>
        <v>0</v>
      </c>
      <c r="H7" s="20">
        <f t="shared" si="0"/>
        <v>-736</v>
      </c>
      <c r="I7" s="20">
        <f t="shared" si="0"/>
        <v>68480.4</v>
      </c>
      <c r="J7" s="20">
        <f t="shared" si="0"/>
        <v>13598</v>
      </c>
      <c r="K7" s="20">
        <f t="shared" si="0"/>
        <v>15919</v>
      </c>
      <c r="L7" s="20">
        <f t="shared" si="0"/>
        <v>12559</v>
      </c>
      <c r="M7" s="20">
        <f t="shared" si="0"/>
        <v>-10381.27</v>
      </c>
      <c r="N7" s="52">
        <f>SUM(B8:M16)</f>
        <v>135044.13</v>
      </c>
    </row>
    <row r="8" spans="1:14" ht="14.25" customHeight="1" hidden="1">
      <c r="A8" s="32">
        <v>42451</v>
      </c>
      <c r="B8" s="33"/>
      <c r="C8" s="33"/>
      <c r="D8" s="33">
        <v>20605</v>
      </c>
      <c r="E8" s="33"/>
      <c r="F8" s="33"/>
      <c r="G8" s="33"/>
      <c r="H8" s="33"/>
      <c r="I8" s="33">
        <v>-500</v>
      </c>
      <c r="J8" s="33">
        <v>-500</v>
      </c>
      <c r="K8" s="33">
        <v>-2900</v>
      </c>
      <c r="L8" s="33">
        <v>-5100</v>
      </c>
      <c r="M8" s="33">
        <v>-11605</v>
      </c>
      <c r="N8" s="34">
        <f aca="true" t="shared" si="1" ref="N8:N17">SUM(B8:M8)</f>
        <v>0</v>
      </c>
    </row>
    <row r="9" spans="1:14" ht="12.75" hidden="1">
      <c r="A9" s="32">
        <v>42515</v>
      </c>
      <c r="B9" s="33"/>
      <c r="C9" s="33"/>
      <c r="D9" s="33"/>
      <c r="E9" s="33"/>
      <c r="F9" s="33">
        <v>15000</v>
      </c>
      <c r="G9" s="33"/>
      <c r="H9" s="33"/>
      <c r="I9" s="33"/>
      <c r="J9" s="33"/>
      <c r="K9" s="33">
        <v>-5900</v>
      </c>
      <c r="L9" s="33">
        <v>-5200</v>
      </c>
      <c r="M9" s="33">
        <v>-3900</v>
      </c>
      <c r="N9" s="34">
        <f t="shared" si="1"/>
        <v>0</v>
      </c>
    </row>
    <row r="10" spans="1:14" ht="12.75" hidden="1">
      <c r="A10" s="32">
        <v>42578</v>
      </c>
      <c r="B10" s="33"/>
      <c r="C10" s="33"/>
      <c r="D10" s="33"/>
      <c r="E10" s="33"/>
      <c r="F10" s="33"/>
      <c r="G10" s="33"/>
      <c r="H10" s="33">
        <v>-736</v>
      </c>
      <c r="I10" s="33">
        <v>736</v>
      </c>
      <c r="J10" s="33"/>
      <c r="K10" s="33"/>
      <c r="L10" s="33"/>
      <c r="M10" s="33"/>
      <c r="N10" s="34">
        <f t="shared" si="1"/>
        <v>0</v>
      </c>
    </row>
    <row r="11" spans="1:14" ht="12.75" hidden="1">
      <c r="A11" s="32">
        <v>42579</v>
      </c>
      <c r="B11" s="33"/>
      <c r="C11" s="33"/>
      <c r="D11" s="33"/>
      <c r="E11" s="33"/>
      <c r="F11" s="33"/>
      <c r="G11" s="33"/>
      <c r="H11" s="33"/>
      <c r="I11" s="33">
        <v>51104.4</v>
      </c>
      <c r="J11" s="33">
        <v>7669</v>
      </c>
      <c r="K11" s="33">
        <v>13719</v>
      </c>
      <c r="L11" s="33">
        <v>16959</v>
      </c>
      <c r="M11" s="33">
        <v>17585.73</v>
      </c>
      <c r="N11" s="34">
        <f t="shared" si="1"/>
        <v>107037.12999999999</v>
      </c>
    </row>
    <row r="12" spans="1:14" ht="12.75" hidden="1">
      <c r="A12" s="32">
        <v>42613</v>
      </c>
      <c r="B12" s="33"/>
      <c r="C12" s="33"/>
      <c r="D12" s="33"/>
      <c r="E12" s="33"/>
      <c r="F12" s="33"/>
      <c r="G12" s="33"/>
      <c r="H12" s="33"/>
      <c r="I12" s="33">
        <v>17140</v>
      </c>
      <c r="J12" s="33"/>
      <c r="K12" s="33">
        <v>-1000</v>
      </c>
      <c r="L12" s="33">
        <v>-5100</v>
      </c>
      <c r="M12" s="33">
        <v>-11040</v>
      </c>
      <c r="N12" s="34">
        <f t="shared" si="1"/>
        <v>0</v>
      </c>
    </row>
    <row r="13" spans="1:14" ht="12.75" hidden="1">
      <c r="A13" s="32">
        <v>42633</v>
      </c>
      <c r="B13" s="33"/>
      <c r="C13" s="33"/>
      <c r="D13" s="33"/>
      <c r="E13" s="33"/>
      <c r="F13" s="33"/>
      <c r="G13" s="33"/>
      <c r="H13" s="33"/>
      <c r="I13" s="33"/>
      <c r="J13" s="33">
        <v>2429</v>
      </c>
      <c r="K13" s="33">
        <v>12000</v>
      </c>
      <c r="L13" s="33">
        <v>11000</v>
      </c>
      <c r="M13" s="33">
        <v>2578</v>
      </c>
      <c r="N13" s="34">
        <f t="shared" si="1"/>
        <v>28007</v>
      </c>
    </row>
    <row r="14" spans="1:14" ht="12.75" hidden="1">
      <c r="A14" s="32">
        <v>274.09</v>
      </c>
      <c r="B14" s="33"/>
      <c r="C14" s="33"/>
      <c r="D14" s="33"/>
      <c r="E14" s="33"/>
      <c r="F14" s="33"/>
      <c r="G14" s="33"/>
      <c r="H14" s="33"/>
      <c r="I14" s="33"/>
      <c r="J14" s="33">
        <v>4000</v>
      </c>
      <c r="K14" s="33"/>
      <c r="L14" s="33"/>
      <c r="M14" s="33">
        <v>-4000</v>
      </c>
      <c r="N14" s="34">
        <f t="shared" si="1"/>
        <v>0</v>
      </c>
    </row>
    <row r="15" spans="1:14" ht="12.75" hidden="1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</row>
    <row r="16" spans="1:14" ht="12.75" hidden="1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>
        <f t="shared" si="1"/>
        <v>0</v>
      </c>
    </row>
    <row r="17" spans="1:15" ht="13.5" thickBot="1">
      <c r="A17" s="84" t="s">
        <v>63</v>
      </c>
      <c r="B17" s="50">
        <f>B7+B6</f>
        <v>62589.535</v>
      </c>
      <c r="C17" s="50">
        <f aca="true" t="shared" si="2" ref="C17:M17">C7+C6</f>
        <v>65061.267</v>
      </c>
      <c r="D17" s="50">
        <f t="shared" si="2"/>
        <v>83178.7</v>
      </c>
      <c r="E17" s="50">
        <f t="shared" si="2"/>
        <v>75098.8</v>
      </c>
      <c r="F17" s="50">
        <f t="shared" si="2"/>
        <v>84325.1</v>
      </c>
      <c r="G17" s="50">
        <f t="shared" si="2"/>
        <v>71492.6</v>
      </c>
      <c r="H17" s="50">
        <f t="shared" si="2"/>
        <v>82214.8</v>
      </c>
      <c r="I17" s="50">
        <f t="shared" si="2"/>
        <v>148475.2</v>
      </c>
      <c r="J17" s="50">
        <f t="shared" si="2"/>
        <v>82559.132</v>
      </c>
      <c r="K17" s="50">
        <f t="shared" si="2"/>
        <v>95997.416</v>
      </c>
      <c r="L17" s="50">
        <f t="shared" si="2"/>
        <v>92637.207</v>
      </c>
      <c r="M17" s="50">
        <f t="shared" si="2"/>
        <v>75314.973</v>
      </c>
      <c r="N17" s="53">
        <f t="shared" si="1"/>
        <v>1018944.73</v>
      </c>
      <c r="O17" s="17"/>
    </row>
    <row r="19" ht="12" hidden="1"/>
    <row r="20" spans="1:13" ht="12" hidden="1">
      <c r="A20" t="s">
        <v>125</v>
      </c>
      <c r="B20" s="17">
        <v>62612.59</v>
      </c>
      <c r="C20" s="17">
        <v>82730.67</v>
      </c>
      <c r="D20" s="17">
        <v>75122.52</v>
      </c>
      <c r="E20" s="17">
        <v>90439.35</v>
      </c>
      <c r="F20" s="17">
        <v>86944.16</v>
      </c>
      <c r="G20" s="17">
        <v>96936.7</v>
      </c>
      <c r="H20" s="17">
        <v>85821.78</v>
      </c>
      <c r="I20" s="132">
        <v>95915.8</v>
      </c>
      <c r="J20" s="132">
        <v>80976.44</v>
      </c>
      <c r="K20" s="132">
        <v>95150.9</v>
      </c>
      <c r="L20" s="132">
        <v>99050</v>
      </c>
      <c r="M20" s="132"/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3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3" sqref="D23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60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61</v>
      </c>
      <c r="Q1" s="139"/>
      <c r="R1" s="139"/>
      <c r="S1" s="139"/>
      <c r="T1" s="139"/>
      <c r="U1" s="140"/>
    </row>
    <row r="2" spans="1:21" ht="15" thickBot="1">
      <c r="A2" s="141" t="s">
        <v>66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67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65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42401</v>
      </c>
      <c r="B4" s="38">
        <v>931.2</v>
      </c>
      <c r="C4" s="44">
        <v>1.6</v>
      </c>
      <c r="D4" s="44">
        <v>32.7</v>
      </c>
      <c r="E4" s="38">
        <v>87</v>
      </c>
      <c r="F4" s="42">
        <v>768.6</v>
      </c>
      <c r="G4" s="3">
        <v>31.1</v>
      </c>
      <c r="H4" s="3">
        <v>19.1</v>
      </c>
      <c r="I4" s="3">
        <v>0</v>
      </c>
      <c r="J4" s="3">
        <v>2.3</v>
      </c>
      <c r="K4" s="38">
        <f aca="true" t="shared" si="0" ref="K4:K24">L4-B4-C4-D4-E4-F4-G4-H4-I4-J4</f>
        <v>454.49999999999983</v>
      </c>
      <c r="L4" s="38">
        <v>2328.1</v>
      </c>
      <c r="M4" s="38">
        <v>2300</v>
      </c>
      <c r="N4" s="4">
        <f aca="true" t="shared" si="1" ref="N4:N25">L4/M4</f>
        <v>1.0122173913043477</v>
      </c>
      <c r="O4" s="2">
        <f>AVERAGE(L4:L24)</f>
        <v>3939.5561904761903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42402</v>
      </c>
      <c r="B5" s="38">
        <v>209.3</v>
      </c>
      <c r="C5" s="44">
        <v>1.6</v>
      </c>
      <c r="D5" s="44">
        <v>36.4</v>
      </c>
      <c r="E5" s="38">
        <v>39.2</v>
      </c>
      <c r="F5" s="45">
        <v>633.2</v>
      </c>
      <c r="G5" s="3">
        <v>32.6</v>
      </c>
      <c r="H5" s="3">
        <v>28.1</v>
      </c>
      <c r="I5" s="3">
        <v>0</v>
      </c>
      <c r="J5" s="3">
        <v>8</v>
      </c>
      <c r="K5" s="38">
        <f t="shared" si="0"/>
        <v>18.84999999999995</v>
      </c>
      <c r="L5" s="38">
        <v>1007.25</v>
      </c>
      <c r="M5" s="38">
        <v>1500</v>
      </c>
      <c r="N5" s="4">
        <f t="shared" si="1"/>
        <v>0.6715</v>
      </c>
      <c r="O5" s="2">
        <v>3939.6</v>
      </c>
      <c r="P5" s="102">
        <v>11.65</v>
      </c>
      <c r="Q5" s="96">
        <v>0</v>
      </c>
      <c r="R5" s="103">
        <v>7.8</v>
      </c>
      <c r="S5" s="169">
        <v>0</v>
      </c>
      <c r="T5" s="170"/>
      <c r="U5" s="101">
        <f aca="true" t="shared" si="2" ref="U5:U24">P5+Q5+S5+R5+T5</f>
        <v>19.45</v>
      </c>
    </row>
    <row r="6" spans="1:21" ht="12.75">
      <c r="A6" s="11">
        <v>42403</v>
      </c>
      <c r="B6" s="38">
        <v>491.7</v>
      </c>
      <c r="C6" s="44">
        <v>6</v>
      </c>
      <c r="D6" s="46">
        <v>26.6</v>
      </c>
      <c r="E6" s="38">
        <v>86.4</v>
      </c>
      <c r="F6" s="47">
        <v>1754.4</v>
      </c>
      <c r="G6" s="3">
        <v>37.8</v>
      </c>
      <c r="H6" s="3">
        <v>42.4</v>
      </c>
      <c r="I6" s="3">
        <v>0</v>
      </c>
      <c r="J6" s="3">
        <v>0.3</v>
      </c>
      <c r="K6" s="38">
        <f t="shared" si="0"/>
        <v>5.049999999999959</v>
      </c>
      <c r="L6" s="38">
        <v>2450.65</v>
      </c>
      <c r="M6" s="38">
        <v>2190</v>
      </c>
      <c r="N6" s="4">
        <f t="shared" si="1"/>
        <v>1.1190182648401827</v>
      </c>
      <c r="O6" s="2">
        <v>3939.6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42404</v>
      </c>
      <c r="B7" s="38">
        <v>1436.9</v>
      </c>
      <c r="C7" s="44">
        <v>2</v>
      </c>
      <c r="D7" s="44">
        <v>11.1</v>
      </c>
      <c r="E7" s="38">
        <v>114.35</v>
      </c>
      <c r="F7" s="45">
        <v>1245</v>
      </c>
      <c r="G7" s="3">
        <v>47.5</v>
      </c>
      <c r="H7" s="3">
        <v>15.5</v>
      </c>
      <c r="I7" s="3">
        <v>587.05</v>
      </c>
      <c r="J7" s="3">
        <v>2.1</v>
      </c>
      <c r="K7" s="38">
        <f t="shared" si="0"/>
        <v>7.000000000000137</v>
      </c>
      <c r="L7" s="38">
        <v>3468.5</v>
      </c>
      <c r="M7" s="38">
        <v>3161</v>
      </c>
      <c r="N7" s="4">
        <f t="shared" si="1"/>
        <v>1.097279341980386</v>
      </c>
      <c r="O7" s="2">
        <v>3939.6</v>
      </c>
      <c r="P7" s="102">
        <v>0</v>
      </c>
      <c r="Q7" s="96">
        <v>0</v>
      </c>
      <c r="R7" s="103">
        <v>0</v>
      </c>
      <c r="S7" s="169">
        <v>0</v>
      </c>
      <c r="T7" s="170"/>
      <c r="U7" s="101">
        <f t="shared" si="2"/>
        <v>0</v>
      </c>
    </row>
    <row r="8" spans="1:21" ht="12.75">
      <c r="A8" s="11">
        <v>42405</v>
      </c>
      <c r="B8" s="38">
        <v>5145</v>
      </c>
      <c r="C8" s="71">
        <v>4.5</v>
      </c>
      <c r="D8" s="3">
        <v>3.7</v>
      </c>
      <c r="E8" s="3">
        <v>121.7</v>
      </c>
      <c r="F8" s="38">
        <v>1061</v>
      </c>
      <c r="G8" s="3">
        <v>18.1</v>
      </c>
      <c r="H8" s="3">
        <v>23.6</v>
      </c>
      <c r="I8" s="3">
        <v>0</v>
      </c>
      <c r="J8" s="3">
        <v>21.4</v>
      </c>
      <c r="K8" s="38">
        <f t="shared" si="0"/>
        <v>117.39999999999955</v>
      </c>
      <c r="L8" s="38">
        <v>6516.4</v>
      </c>
      <c r="M8" s="38">
        <v>6650</v>
      </c>
      <c r="N8" s="4">
        <f t="shared" si="1"/>
        <v>0.9799097744360902</v>
      </c>
      <c r="O8" s="2">
        <v>3939.6</v>
      </c>
      <c r="P8" s="102">
        <v>0</v>
      </c>
      <c r="Q8" s="96">
        <v>0</v>
      </c>
      <c r="R8" s="103">
        <v>7.5</v>
      </c>
      <c r="S8" s="169">
        <v>0</v>
      </c>
      <c r="T8" s="170"/>
      <c r="U8" s="101">
        <f t="shared" si="2"/>
        <v>7.5</v>
      </c>
    </row>
    <row r="9" spans="1:21" ht="12.75">
      <c r="A9" s="11">
        <v>42408</v>
      </c>
      <c r="B9" s="38">
        <v>1402.4</v>
      </c>
      <c r="C9" s="71">
        <v>12.8</v>
      </c>
      <c r="D9" s="3">
        <v>9.9</v>
      </c>
      <c r="E9" s="3">
        <v>148.2</v>
      </c>
      <c r="F9" s="38">
        <v>733.4</v>
      </c>
      <c r="G9" s="3">
        <v>28.5</v>
      </c>
      <c r="H9" s="3">
        <v>32.2</v>
      </c>
      <c r="I9" s="3">
        <v>0</v>
      </c>
      <c r="J9" s="3">
        <v>45.6</v>
      </c>
      <c r="K9" s="38">
        <f t="shared" si="0"/>
        <v>2.329999999999991</v>
      </c>
      <c r="L9" s="38">
        <v>2415.33</v>
      </c>
      <c r="M9" s="38">
        <v>3470</v>
      </c>
      <c r="N9" s="4">
        <f t="shared" si="1"/>
        <v>0.6960605187319885</v>
      </c>
      <c r="O9" s="2">
        <v>3939.6</v>
      </c>
      <c r="P9" s="102">
        <v>0</v>
      </c>
      <c r="Q9" s="96">
        <v>0</v>
      </c>
      <c r="R9" s="107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42409</v>
      </c>
      <c r="B10" s="38">
        <v>1709</v>
      </c>
      <c r="C10" s="71">
        <v>5.9</v>
      </c>
      <c r="D10" s="3">
        <v>11.3</v>
      </c>
      <c r="E10" s="3">
        <v>158.8</v>
      </c>
      <c r="F10" s="38">
        <v>886.6</v>
      </c>
      <c r="G10" s="3">
        <v>47.9</v>
      </c>
      <c r="H10" s="3">
        <v>26.6</v>
      </c>
      <c r="I10" s="3">
        <v>0</v>
      </c>
      <c r="J10" s="3">
        <v>92.8</v>
      </c>
      <c r="K10" s="38">
        <f t="shared" si="0"/>
        <v>-20.579999999999856</v>
      </c>
      <c r="L10" s="38">
        <v>2918.32</v>
      </c>
      <c r="M10" s="51">
        <v>2340</v>
      </c>
      <c r="N10" s="4">
        <f t="shared" si="1"/>
        <v>1.2471452991452991</v>
      </c>
      <c r="O10" s="2">
        <v>3939.6</v>
      </c>
      <c r="P10" s="102">
        <v>0</v>
      </c>
      <c r="Q10" s="96">
        <v>0</v>
      </c>
      <c r="R10" s="103">
        <v>0</v>
      </c>
      <c r="S10" s="169">
        <v>1</v>
      </c>
      <c r="T10" s="170"/>
      <c r="U10" s="101">
        <f t="shared" si="2"/>
        <v>1</v>
      </c>
    </row>
    <row r="11" spans="1:21" ht="12.75">
      <c r="A11" s="11">
        <v>42410</v>
      </c>
      <c r="B11" s="38">
        <v>1255.9</v>
      </c>
      <c r="C11" s="71">
        <v>9.2</v>
      </c>
      <c r="D11" s="3">
        <v>40.7</v>
      </c>
      <c r="E11" s="3">
        <v>163.5</v>
      </c>
      <c r="F11" s="38">
        <v>1050.9</v>
      </c>
      <c r="G11" s="3">
        <v>31.5</v>
      </c>
      <c r="H11" s="3">
        <v>39.1</v>
      </c>
      <c r="I11" s="3">
        <v>0</v>
      </c>
      <c r="J11" s="3">
        <v>10.7</v>
      </c>
      <c r="K11" s="38">
        <f t="shared" si="0"/>
        <v>10.799999999999908</v>
      </c>
      <c r="L11" s="38">
        <v>2612.3</v>
      </c>
      <c r="M11" s="38">
        <v>2150</v>
      </c>
      <c r="N11" s="4">
        <f t="shared" si="1"/>
        <v>1.2150232558139535</v>
      </c>
      <c r="O11" s="2">
        <v>3939.6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42411</v>
      </c>
      <c r="B12" s="38">
        <v>985.8</v>
      </c>
      <c r="C12" s="71">
        <v>25.9</v>
      </c>
      <c r="D12" s="3">
        <v>15.7</v>
      </c>
      <c r="E12" s="3">
        <v>105.9</v>
      </c>
      <c r="F12" s="38">
        <v>1238.6</v>
      </c>
      <c r="G12" s="3">
        <v>66.9</v>
      </c>
      <c r="H12" s="3">
        <v>20.9</v>
      </c>
      <c r="I12" s="3">
        <v>0</v>
      </c>
      <c r="J12" s="3">
        <v>2.9</v>
      </c>
      <c r="K12" s="38">
        <f t="shared" si="0"/>
        <v>3.299999999999996</v>
      </c>
      <c r="L12" s="38">
        <v>2465.9</v>
      </c>
      <c r="M12" s="38">
        <v>2400</v>
      </c>
      <c r="N12" s="4">
        <f t="shared" si="1"/>
        <v>1.0274583333333334</v>
      </c>
      <c r="O12" s="2">
        <v>3939.6</v>
      </c>
      <c r="P12" s="102">
        <v>0</v>
      </c>
      <c r="Q12" s="96">
        <v>0</v>
      </c>
      <c r="R12" s="103">
        <v>0</v>
      </c>
      <c r="S12" s="169">
        <v>0</v>
      </c>
      <c r="T12" s="170"/>
      <c r="U12" s="101">
        <f t="shared" si="2"/>
        <v>0</v>
      </c>
    </row>
    <row r="13" spans="1:21" ht="12.75">
      <c r="A13" s="11">
        <v>42412</v>
      </c>
      <c r="B13" s="38">
        <v>1436.7</v>
      </c>
      <c r="C13" s="71">
        <v>18.3</v>
      </c>
      <c r="D13" s="3">
        <v>2.5</v>
      </c>
      <c r="E13" s="3">
        <v>246.8</v>
      </c>
      <c r="F13" s="38">
        <v>1259.3</v>
      </c>
      <c r="G13" s="3">
        <v>33.8</v>
      </c>
      <c r="H13" s="3">
        <v>25.7</v>
      </c>
      <c r="I13" s="3">
        <v>0</v>
      </c>
      <c r="J13" s="3">
        <v>3</v>
      </c>
      <c r="K13" s="38">
        <f t="shared" si="0"/>
        <v>11.440000000000058</v>
      </c>
      <c r="L13" s="38">
        <v>3037.54</v>
      </c>
      <c r="M13" s="38">
        <v>3030</v>
      </c>
      <c r="N13" s="4">
        <f t="shared" si="1"/>
        <v>1.0024884488448844</v>
      </c>
      <c r="O13" s="2">
        <v>3939.6</v>
      </c>
      <c r="P13" s="102">
        <v>0</v>
      </c>
      <c r="Q13" s="96">
        <v>0</v>
      </c>
      <c r="R13" s="103">
        <v>120.54</v>
      </c>
      <c r="S13" s="169">
        <v>0</v>
      </c>
      <c r="T13" s="170"/>
      <c r="U13" s="101">
        <f t="shared" si="2"/>
        <v>120.54</v>
      </c>
    </row>
    <row r="14" spans="1:21" ht="12.75">
      <c r="A14" s="11">
        <v>42415</v>
      </c>
      <c r="B14" s="38">
        <v>3422.7</v>
      </c>
      <c r="C14" s="71">
        <v>23.6</v>
      </c>
      <c r="D14" s="3">
        <v>6.5</v>
      </c>
      <c r="E14" s="3">
        <v>231.5</v>
      </c>
      <c r="F14" s="38">
        <v>1012.6</v>
      </c>
      <c r="G14" s="3">
        <v>24.2</v>
      </c>
      <c r="H14" s="3">
        <v>39</v>
      </c>
      <c r="I14" s="3">
        <v>0</v>
      </c>
      <c r="J14" s="3">
        <v>0.4</v>
      </c>
      <c r="K14" s="38">
        <f t="shared" si="0"/>
        <v>2.9300000000005384</v>
      </c>
      <c r="L14" s="38">
        <v>4763.43</v>
      </c>
      <c r="M14" s="38">
        <v>3860</v>
      </c>
      <c r="N14" s="4">
        <f t="shared" si="1"/>
        <v>1.2340492227979276</v>
      </c>
      <c r="O14" s="2">
        <v>3939.6</v>
      </c>
      <c r="P14" s="102">
        <v>0</v>
      </c>
      <c r="Q14" s="96">
        <v>0</v>
      </c>
      <c r="R14" s="107">
        <v>67.05</v>
      </c>
      <c r="S14" s="169">
        <v>0</v>
      </c>
      <c r="T14" s="170"/>
      <c r="U14" s="101">
        <f t="shared" si="2"/>
        <v>67.05</v>
      </c>
    </row>
    <row r="15" spans="1:21" ht="12.75">
      <c r="A15" s="11">
        <v>42416</v>
      </c>
      <c r="B15" s="38">
        <v>1541.7</v>
      </c>
      <c r="C15" s="71">
        <v>59.8</v>
      </c>
      <c r="D15" s="3">
        <v>49</v>
      </c>
      <c r="E15" s="3">
        <v>230.3</v>
      </c>
      <c r="F15" s="38">
        <v>1158.7</v>
      </c>
      <c r="G15" s="3">
        <v>60.9</v>
      </c>
      <c r="H15" s="3">
        <v>23.7</v>
      </c>
      <c r="I15" s="3">
        <v>0</v>
      </c>
      <c r="J15" s="3">
        <v>3.3</v>
      </c>
      <c r="K15" s="38">
        <f t="shared" si="0"/>
        <v>-8.899999999999999</v>
      </c>
      <c r="L15" s="38">
        <v>3118.5</v>
      </c>
      <c r="M15" s="38">
        <v>2230</v>
      </c>
      <c r="N15" s="4">
        <f t="shared" si="1"/>
        <v>1.3984304932735425</v>
      </c>
      <c r="O15" s="2">
        <v>3939.6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42417</v>
      </c>
      <c r="B16" s="96">
        <v>1008.7</v>
      </c>
      <c r="C16" s="97">
        <v>58.5</v>
      </c>
      <c r="D16" s="70">
        <v>10.9</v>
      </c>
      <c r="E16" s="70">
        <v>277.3</v>
      </c>
      <c r="F16" s="88">
        <v>2907</v>
      </c>
      <c r="G16" s="70">
        <v>34.6</v>
      </c>
      <c r="H16" s="70">
        <v>20.5</v>
      </c>
      <c r="I16" s="70">
        <v>0</v>
      </c>
      <c r="J16" s="70">
        <v>0</v>
      </c>
      <c r="K16" s="38">
        <f t="shared" si="0"/>
        <v>74.39999999999955</v>
      </c>
      <c r="L16" s="44">
        <v>4391.9</v>
      </c>
      <c r="M16" s="51">
        <v>2490</v>
      </c>
      <c r="N16" s="4">
        <f>L16/M16</f>
        <v>1.7638152610441766</v>
      </c>
      <c r="O16" s="2">
        <v>3939.6</v>
      </c>
      <c r="P16" s="102">
        <v>138.94</v>
      </c>
      <c r="Q16" s="96">
        <v>0</v>
      </c>
      <c r="R16" s="107">
        <v>0</v>
      </c>
      <c r="S16" s="169">
        <v>0</v>
      </c>
      <c r="T16" s="170"/>
      <c r="U16" s="101">
        <f t="shared" si="2"/>
        <v>138.94</v>
      </c>
    </row>
    <row r="17" spans="1:21" ht="12.75">
      <c r="A17" s="11">
        <v>42418</v>
      </c>
      <c r="B17" s="38">
        <v>1762.85</v>
      </c>
      <c r="C17" s="71">
        <v>154.6</v>
      </c>
      <c r="D17" s="3">
        <v>12.3</v>
      </c>
      <c r="E17" s="3">
        <v>314.4</v>
      </c>
      <c r="F17" s="38">
        <v>2112.4</v>
      </c>
      <c r="G17" s="3">
        <v>17.95</v>
      </c>
      <c r="H17" s="3">
        <v>23.7</v>
      </c>
      <c r="I17" s="3">
        <v>0</v>
      </c>
      <c r="J17" s="3">
        <v>36.73</v>
      </c>
      <c r="K17" s="38">
        <f t="shared" si="0"/>
        <v>80.87</v>
      </c>
      <c r="L17" s="38">
        <v>4515.8</v>
      </c>
      <c r="M17" s="51">
        <v>3800</v>
      </c>
      <c r="N17" s="4">
        <f t="shared" si="1"/>
        <v>1.1883684210526315</v>
      </c>
      <c r="O17" s="2">
        <v>3939.6</v>
      </c>
      <c r="P17" s="102">
        <v>20.4</v>
      </c>
      <c r="Q17" s="96">
        <v>0</v>
      </c>
      <c r="R17" s="107">
        <v>0</v>
      </c>
      <c r="S17" s="169">
        <v>0</v>
      </c>
      <c r="T17" s="170"/>
      <c r="U17" s="101">
        <f t="shared" si="2"/>
        <v>20.4</v>
      </c>
    </row>
    <row r="18" spans="1:21" ht="12.75">
      <c r="A18" s="11">
        <v>42419</v>
      </c>
      <c r="B18" s="38">
        <v>2622.8</v>
      </c>
      <c r="C18" s="71">
        <v>49.4</v>
      </c>
      <c r="D18" s="3">
        <v>42.2</v>
      </c>
      <c r="E18" s="3">
        <v>642.6</v>
      </c>
      <c r="F18" s="38">
        <v>1706.2</v>
      </c>
      <c r="G18" s="3">
        <v>53.4</v>
      </c>
      <c r="H18" s="3">
        <v>8</v>
      </c>
      <c r="I18" s="3">
        <v>0</v>
      </c>
      <c r="J18" s="3">
        <v>16.94</v>
      </c>
      <c r="K18" s="38">
        <f t="shared" si="0"/>
        <v>2.4599999999999547</v>
      </c>
      <c r="L18" s="38">
        <v>5144</v>
      </c>
      <c r="M18" s="38">
        <v>3400</v>
      </c>
      <c r="N18" s="4">
        <f t="shared" si="1"/>
        <v>1.5129411764705882</v>
      </c>
      <c r="O18" s="2">
        <v>3939.6</v>
      </c>
      <c r="P18" s="102">
        <v>5</v>
      </c>
      <c r="Q18" s="96">
        <v>0</v>
      </c>
      <c r="R18" s="103">
        <v>0</v>
      </c>
      <c r="S18" s="169">
        <v>0</v>
      </c>
      <c r="T18" s="170"/>
      <c r="U18" s="101">
        <f t="shared" si="2"/>
        <v>5</v>
      </c>
    </row>
    <row r="19" spans="1:21" ht="12.75">
      <c r="A19" s="11">
        <v>42422</v>
      </c>
      <c r="B19" s="38">
        <v>1853.7</v>
      </c>
      <c r="C19" s="71">
        <v>96.6</v>
      </c>
      <c r="D19" s="3">
        <v>9.7</v>
      </c>
      <c r="E19" s="3">
        <v>740.2</v>
      </c>
      <c r="F19" s="38">
        <v>387.1</v>
      </c>
      <c r="G19" s="3">
        <v>25.5</v>
      </c>
      <c r="H19" s="3">
        <v>50.1</v>
      </c>
      <c r="I19" s="3">
        <v>0</v>
      </c>
      <c r="J19" s="3">
        <v>4.2</v>
      </c>
      <c r="K19" s="38">
        <f t="shared" si="0"/>
        <v>7.39999999999993</v>
      </c>
      <c r="L19" s="38">
        <v>3174.5</v>
      </c>
      <c r="M19" s="38">
        <v>5600</v>
      </c>
      <c r="N19" s="4">
        <f>L19/M19</f>
        <v>0.566875</v>
      </c>
      <c r="O19" s="2">
        <v>3939.6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42423</v>
      </c>
      <c r="B20" s="38">
        <v>2157.8</v>
      </c>
      <c r="C20" s="71">
        <v>719.1</v>
      </c>
      <c r="D20" s="3">
        <v>6.1</v>
      </c>
      <c r="E20" s="3">
        <v>478</v>
      </c>
      <c r="F20" s="38">
        <v>64.1</v>
      </c>
      <c r="G20" s="3">
        <v>40.5</v>
      </c>
      <c r="H20" s="3">
        <v>11.6</v>
      </c>
      <c r="I20" s="3">
        <v>0</v>
      </c>
      <c r="J20" s="3">
        <v>0</v>
      </c>
      <c r="K20" s="38">
        <f t="shared" si="0"/>
        <v>3.3999999999996877</v>
      </c>
      <c r="L20" s="38">
        <v>3480.6</v>
      </c>
      <c r="M20" s="38">
        <v>2360</v>
      </c>
      <c r="N20" s="4">
        <f t="shared" si="1"/>
        <v>1.4748305084745763</v>
      </c>
      <c r="O20" s="2">
        <v>3939.6</v>
      </c>
      <c r="P20" s="102">
        <v>2.3</v>
      </c>
      <c r="Q20" s="96">
        <v>0</v>
      </c>
      <c r="R20" s="103">
        <v>0</v>
      </c>
      <c r="S20" s="169">
        <v>0</v>
      </c>
      <c r="T20" s="170"/>
      <c r="U20" s="101">
        <f t="shared" si="2"/>
        <v>2.3</v>
      </c>
    </row>
    <row r="21" spans="1:21" ht="12.75">
      <c r="A21" s="11">
        <v>42424</v>
      </c>
      <c r="B21" s="38">
        <v>443.1</v>
      </c>
      <c r="C21" s="71">
        <v>207.3</v>
      </c>
      <c r="D21" s="3">
        <v>42.9</v>
      </c>
      <c r="E21" s="38">
        <v>730.5</v>
      </c>
      <c r="F21" s="38">
        <v>135.4</v>
      </c>
      <c r="G21" s="3">
        <v>46.12</v>
      </c>
      <c r="H21" s="3">
        <v>34.7</v>
      </c>
      <c r="I21" s="3">
        <v>0</v>
      </c>
      <c r="J21" s="3">
        <v>22</v>
      </c>
      <c r="K21" s="38">
        <f t="shared" si="0"/>
        <v>2.5800000000000622</v>
      </c>
      <c r="L21" s="38">
        <v>1664.6</v>
      </c>
      <c r="M21" s="38">
        <v>1950</v>
      </c>
      <c r="N21" s="4">
        <f t="shared" si="1"/>
        <v>0.8536410256410256</v>
      </c>
      <c r="O21" s="2">
        <v>3939.6</v>
      </c>
      <c r="P21" s="108">
        <v>0</v>
      </c>
      <c r="Q21" s="107">
        <v>0</v>
      </c>
      <c r="R21" s="103">
        <v>40</v>
      </c>
      <c r="S21" s="169">
        <v>0</v>
      </c>
      <c r="T21" s="170"/>
      <c r="U21" s="101">
        <f t="shared" si="2"/>
        <v>40</v>
      </c>
    </row>
    <row r="22" spans="1:21" ht="12.75">
      <c r="A22" s="11">
        <v>42425</v>
      </c>
      <c r="B22" s="38">
        <v>1650.8</v>
      </c>
      <c r="C22" s="71">
        <v>470.7</v>
      </c>
      <c r="D22" s="3">
        <v>33.7</v>
      </c>
      <c r="E22" s="38">
        <v>1277</v>
      </c>
      <c r="F22" s="38">
        <v>52.4</v>
      </c>
      <c r="G22" s="3">
        <v>28.14</v>
      </c>
      <c r="H22" s="3">
        <v>20.2</v>
      </c>
      <c r="I22" s="3">
        <v>0</v>
      </c>
      <c r="J22" s="3">
        <v>1</v>
      </c>
      <c r="K22" s="38">
        <f t="shared" si="0"/>
        <v>2.960000000000047</v>
      </c>
      <c r="L22" s="38">
        <v>3536.9</v>
      </c>
      <c r="M22" s="38">
        <v>1550</v>
      </c>
      <c r="N22" s="4">
        <f t="shared" si="1"/>
        <v>2.2818709677419355</v>
      </c>
      <c r="O22" s="2">
        <v>3939.6</v>
      </c>
      <c r="P22" s="108">
        <v>11.9</v>
      </c>
      <c r="Q22" s="107">
        <v>0</v>
      </c>
      <c r="R22" s="103">
        <v>0</v>
      </c>
      <c r="S22" s="169">
        <v>0</v>
      </c>
      <c r="T22" s="170"/>
      <c r="U22" s="101">
        <f t="shared" si="2"/>
        <v>11.9</v>
      </c>
    </row>
    <row r="23" spans="1:21" ht="12.75">
      <c r="A23" s="11">
        <v>42426</v>
      </c>
      <c r="B23" s="38">
        <v>1906.8</v>
      </c>
      <c r="C23" s="71">
        <v>1226.9</v>
      </c>
      <c r="D23" s="3">
        <v>26.6</v>
      </c>
      <c r="E23" s="38">
        <v>2804.24</v>
      </c>
      <c r="F23" s="38">
        <v>255.3</v>
      </c>
      <c r="G23" s="3">
        <v>2.54</v>
      </c>
      <c r="H23" s="3">
        <v>26.7</v>
      </c>
      <c r="I23" s="3">
        <v>0</v>
      </c>
      <c r="J23" s="3">
        <v>0</v>
      </c>
      <c r="K23" s="38">
        <f t="shared" si="0"/>
        <v>7.119999999999845</v>
      </c>
      <c r="L23" s="38">
        <v>6256.2</v>
      </c>
      <c r="M23" s="38">
        <v>2500</v>
      </c>
      <c r="N23" s="4">
        <f t="shared" si="1"/>
        <v>2.50248</v>
      </c>
      <c r="O23" s="2">
        <v>3939.6</v>
      </c>
      <c r="P23" s="108">
        <v>163.6</v>
      </c>
      <c r="Q23" s="107">
        <v>0</v>
      </c>
      <c r="R23" s="103">
        <v>0.5</v>
      </c>
      <c r="S23" s="169">
        <v>0</v>
      </c>
      <c r="T23" s="170"/>
      <c r="U23" s="101">
        <f t="shared" si="2"/>
        <v>164.1</v>
      </c>
    </row>
    <row r="24" spans="1:21" ht="12.75">
      <c r="A24" s="11">
        <v>42429</v>
      </c>
      <c r="B24" s="38">
        <v>6736.4</v>
      </c>
      <c r="C24" s="71">
        <v>2146.25</v>
      </c>
      <c r="D24" s="3">
        <v>72.65</v>
      </c>
      <c r="E24" s="38">
        <v>4066.3</v>
      </c>
      <c r="F24" s="38">
        <v>276.8</v>
      </c>
      <c r="G24" s="3">
        <v>102.6</v>
      </c>
      <c r="H24" s="3">
        <v>25.6</v>
      </c>
      <c r="I24" s="3">
        <v>0</v>
      </c>
      <c r="J24" s="3">
        <v>10.2</v>
      </c>
      <c r="K24" s="38">
        <f t="shared" si="0"/>
        <v>27.159999999999666</v>
      </c>
      <c r="L24" s="38">
        <v>13463.96</v>
      </c>
      <c r="M24" s="38">
        <v>6130.3</v>
      </c>
      <c r="N24" s="4">
        <f t="shared" si="1"/>
        <v>2.1962970817088885</v>
      </c>
      <c r="O24" s="2">
        <v>3939.6</v>
      </c>
      <c r="P24" s="108">
        <v>0</v>
      </c>
      <c r="Q24" s="107">
        <v>0</v>
      </c>
      <c r="R24" s="103">
        <v>120.6</v>
      </c>
      <c r="S24" s="169">
        <v>0</v>
      </c>
      <c r="T24" s="170"/>
      <c r="U24" s="101">
        <f t="shared" si="2"/>
        <v>120.6</v>
      </c>
    </row>
    <row r="25" spans="1:21" ht="13.5" thickBot="1">
      <c r="A25" s="35" t="s">
        <v>29</v>
      </c>
      <c r="B25" s="86">
        <f aca="true" t="shared" si="3" ref="B25:M25">SUM(B4:B24)</f>
        <v>40111.25</v>
      </c>
      <c r="C25" s="86">
        <f t="shared" si="3"/>
        <v>5300.55</v>
      </c>
      <c r="D25" s="86">
        <f t="shared" si="3"/>
        <v>503.15</v>
      </c>
      <c r="E25" s="86">
        <f t="shared" si="3"/>
        <v>13064.189999999999</v>
      </c>
      <c r="F25" s="86">
        <f>SUM(F4:F24)</f>
        <v>20699</v>
      </c>
      <c r="G25" s="86">
        <f t="shared" si="3"/>
        <v>812.15</v>
      </c>
      <c r="H25" s="86">
        <f t="shared" si="3"/>
        <v>557</v>
      </c>
      <c r="I25" s="87">
        <f t="shared" si="3"/>
        <v>587.05</v>
      </c>
      <c r="J25" s="87">
        <f t="shared" si="3"/>
        <v>283.86999999999995</v>
      </c>
      <c r="K25" s="39">
        <f t="shared" si="3"/>
        <v>812.4699999999988</v>
      </c>
      <c r="L25" s="39">
        <f t="shared" si="3"/>
        <v>82730.68</v>
      </c>
      <c r="M25" s="39">
        <f t="shared" si="3"/>
        <v>65061.3</v>
      </c>
      <c r="N25" s="12">
        <f t="shared" si="1"/>
        <v>1.2715804940878832</v>
      </c>
      <c r="O25" s="2"/>
      <c r="P25" s="109">
        <f>SUM(P4:P24)</f>
        <v>353.79</v>
      </c>
      <c r="Q25" s="109">
        <f>SUM(Q4:Q24)</f>
        <v>0</v>
      </c>
      <c r="R25" s="109">
        <f>SUM(R4:R24)</f>
        <v>363.99</v>
      </c>
      <c r="S25" s="173">
        <f>SUM(S4:S24)</f>
        <v>1</v>
      </c>
      <c r="T25" s="174"/>
      <c r="U25" s="109">
        <f>P25+Q25+S25+R25+T25</f>
        <v>718.78</v>
      </c>
    </row>
    <row r="26" spans="1:15" ht="12.7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15" ht="17.25" customHeight="1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56" t="s">
        <v>35</v>
      </c>
      <c r="Q28" s="156"/>
      <c r="R28" s="156"/>
      <c r="S28" s="156"/>
      <c r="T28" s="74"/>
      <c r="U28" s="74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3" t="s">
        <v>30</v>
      </c>
      <c r="Q29" s="163"/>
      <c r="R29" s="163"/>
      <c r="S29" s="163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0">
        <v>42430</v>
      </c>
      <c r="Q30" s="164">
        <f>'[2]лютий'!$D$88</f>
        <v>505.3</v>
      </c>
      <c r="R30" s="164"/>
      <c r="S30" s="164"/>
      <c r="T30" s="81"/>
      <c r="U30" s="81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1"/>
      <c r="Q31" s="164"/>
      <c r="R31" s="164"/>
      <c r="S31" s="164"/>
      <c r="T31" s="81"/>
      <c r="U31" s="81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54" t="s">
        <v>36</v>
      </c>
      <c r="R32" s="55" t="s">
        <v>41</v>
      </c>
      <c r="S32" s="72">
        <f>'[1]серпень'!$I$83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65" t="s">
        <v>48</v>
      </c>
      <c r="R33" s="166"/>
      <c r="S33" s="56">
        <f>'[1]серпень'!$I$82</f>
        <v>0</v>
      </c>
      <c r="T33" s="80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55" t="s">
        <v>42</v>
      </c>
      <c r="R34" s="155"/>
      <c r="S34" s="72">
        <f>'[1]серпень'!$I$81</f>
        <v>0</v>
      </c>
      <c r="T34" s="78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S35" s="80"/>
      <c r="T35" s="80"/>
      <c r="U35" s="79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56" t="s">
        <v>31</v>
      </c>
      <c r="Q38" s="156"/>
      <c r="R38" s="156"/>
      <c r="S38" s="156"/>
      <c r="T38" s="76"/>
      <c r="U38" s="76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9" t="s">
        <v>32</v>
      </c>
      <c r="Q39" s="159"/>
      <c r="R39" s="159"/>
      <c r="S39" s="159"/>
      <c r="T39" s="77"/>
      <c r="U39" s="77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60">
        <v>42430</v>
      </c>
      <c r="Q40" s="162">
        <f>'[3]залишки  (2)'!$K$6/1000</f>
        <v>151419.24718999988</v>
      </c>
      <c r="R40" s="162"/>
      <c r="S40" s="162"/>
      <c r="T40" s="75"/>
      <c r="U40" s="75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1"/>
      <c r="Q41" s="162"/>
      <c r="R41" s="162"/>
      <c r="S41" s="162"/>
      <c r="T41" s="75"/>
      <c r="U41" s="75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</sheetData>
  <sheetProtection/>
  <mergeCells count="37">
    <mergeCell ref="Q34:R34"/>
    <mergeCell ref="P38:S38"/>
    <mergeCell ref="P39:S39"/>
    <mergeCell ref="P40:P41"/>
    <mergeCell ref="Q40:S41"/>
    <mergeCell ref="S22:T22"/>
    <mergeCell ref="S23:T23"/>
    <mergeCell ref="S25:T25"/>
    <mergeCell ref="P28:S28"/>
    <mergeCell ref="P29:S29"/>
    <mergeCell ref="P30:P31"/>
    <mergeCell ref="Q30:S31"/>
    <mergeCell ref="Q33:R33"/>
    <mergeCell ref="S17:T17"/>
    <mergeCell ref="S18:T18"/>
    <mergeCell ref="S19:T19"/>
    <mergeCell ref="S20:T20"/>
    <mergeCell ref="S21:T21"/>
    <mergeCell ref="S24:T24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68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70</v>
      </c>
      <c r="Q1" s="139"/>
      <c r="R1" s="139"/>
      <c r="S1" s="139"/>
      <c r="T1" s="139"/>
      <c r="U1" s="140"/>
    </row>
    <row r="2" spans="1:21" ht="15" thickBot="1">
      <c r="A2" s="141" t="s">
        <v>76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77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69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42430</v>
      </c>
      <c r="B4" s="38">
        <v>674.8</v>
      </c>
      <c r="C4" s="44">
        <v>865.7</v>
      </c>
      <c r="D4" s="44">
        <v>22.2</v>
      </c>
      <c r="E4" s="38">
        <v>782.9</v>
      </c>
      <c r="F4" s="42">
        <v>112.2</v>
      </c>
      <c r="G4" s="3">
        <v>55.1</v>
      </c>
      <c r="H4" s="3">
        <v>9.2</v>
      </c>
      <c r="I4" s="3">
        <v>0</v>
      </c>
      <c r="J4" s="3">
        <v>37.4</v>
      </c>
      <c r="K4" s="38">
        <f aca="true" t="shared" si="0" ref="K4:K25">L4-B4-C4-D4-E4-F4-G4-H4-I4-J4</f>
        <v>3122.140000000001</v>
      </c>
      <c r="L4" s="38">
        <v>5681.64</v>
      </c>
      <c r="M4" s="38">
        <v>5700</v>
      </c>
      <c r="N4" s="4">
        <f aca="true" t="shared" si="1" ref="N4:N26">L4/M4</f>
        <v>0.9967789473684211</v>
      </c>
      <c r="O4" s="2">
        <f>AVERAGE(L4:L25)</f>
        <v>3414.6568181818175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42431</v>
      </c>
      <c r="B5" s="38">
        <v>1200.2</v>
      </c>
      <c r="C5" s="44">
        <v>3</v>
      </c>
      <c r="D5" s="44">
        <v>2.4</v>
      </c>
      <c r="E5" s="38">
        <v>89.4</v>
      </c>
      <c r="F5" s="45">
        <v>185.9</v>
      </c>
      <c r="G5" s="3">
        <v>41.4</v>
      </c>
      <c r="H5" s="3">
        <v>26.3</v>
      </c>
      <c r="I5" s="3">
        <v>0</v>
      </c>
      <c r="J5" s="3">
        <v>3.6</v>
      </c>
      <c r="K5" s="38">
        <f t="shared" si="0"/>
        <v>0.9300000000001041</v>
      </c>
      <c r="L5" s="38">
        <v>1553.13</v>
      </c>
      <c r="M5" s="38">
        <v>1500</v>
      </c>
      <c r="N5" s="4">
        <f t="shared" si="1"/>
        <v>1.03542</v>
      </c>
      <c r="O5" s="2">
        <v>3414.7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42432</v>
      </c>
      <c r="B6" s="38">
        <v>1315.8</v>
      </c>
      <c r="C6" s="44">
        <v>9.3</v>
      </c>
      <c r="D6" s="46">
        <v>24.8</v>
      </c>
      <c r="E6" s="38">
        <v>-14.9</v>
      </c>
      <c r="F6" s="47">
        <v>378.8</v>
      </c>
      <c r="G6" s="3">
        <v>66.4</v>
      </c>
      <c r="H6" s="3">
        <v>24.9</v>
      </c>
      <c r="I6" s="3">
        <v>0</v>
      </c>
      <c r="J6" s="3">
        <v>3.7</v>
      </c>
      <c r="K6" s="38">
        <f t="shared" si="0"/>
        <v>1.1000000000000751</v>
      </c>
      <c r="L6" s="38">
        <v>1809.9</v>
      </c>
      <c r="M6" s="38">
        <v>2190</v>
      </c>
      <c r="N6" s="4">
        <f t="shared" si="1"/>
        <v>0.8264383561643837</v>
      </c>
      <c r="O6" s="2">
        <v>3414.7</v>
      </c>
      <c r="P6" s="104">
        <v>0</v>
      </c>
      <c r="Q6" s="105">
        <v>0</v>
      </c>
      <c r="R6" s="106">
        <v>21.8</v>
      </c>
      <c r="S6" s="171">
        <v>0</v>
      </c>
      <c r="T6" s="172"/>
      <c r="U6" s="101">
        <f t="shared" si="2"/>
        <v>21.8</v>
      </c>
    </row>
    <row r="7" spans="1:21" ht="12.75">
      <c r="A7" s="11">
        <v>42433</v>
      </c>
      <c r="B7" s="111">
        <v>8611.380169999999</v>
      </c>
      <c r="C7" s="44">
        <v>1.1</v>
      </c>
      <c r="D7" s="44">
        <v>10.8</v>
      </c>
      <c r="E7" s="38">
        <v>164.21</v>
      </c>
      <c r="F7" s="45">
        <v>324.9</v>
      </c>
      <c r="G7" s="3">
        <v>37.2</v>
      </c>
      <c r="H7" s="3">
        <v>24.5</v>
      </c>
      <c r="I7" s="3">
        <v>0</v>
      </c>
      <c r="J7" s="3">
        <v>5.5</v>
      </c>
      <c r="K7" s="38">
        <f t="shared" si="0"/>
        <v>10.709830000000736</v>
      </c>
      <c r="L7" s="38">
        <v>9190.3</v>
      </c>
      <c r="M7" s="38">
        <v>5161</v>
      </c>
      <c r="N7" s="4">
        <f t="shared" si="1"/>
        <v>1.780720790544468</v>
      </c>
      <c r="O7" s="2">
        <v>3414.7</v>
      </c>
      <c r="P7" s="104">
        <v>0</v>
      </c>
      <c r="Q7" s="105">
        <v>0</v>
      </c>
      <c r="R7" s="103">
        <v>7000.1</v>
      </c>
      <c r="S7" s="169">
        <v>0</v>
      </c>
      <c r="T7" s="170"/>
      <c r="U7" s="101">
        <f t="shared" si="2"/>
        <v>7000.1</v>
      </c>
    </row>
    <row r="8" spans="1:21" ht="12.75">
      <c r="A8" s="11">
        <v>42438</v>
      </c>
      <c r="B8" s="112">
        <v>1021.2967600000001</v>
      </c>
      <c r="C8" s="71">
        <v>24.5</v>
      </c>
      <c r="D8" s="3">
        <v>2.6</v>
      </c>
      <c r="E8" s="3">
        <v>184.5</v>
      </c>
      <c r="F8" s="38">
        <v>344.5</v>
      </c>
      <c r="G8" s="3">
        <v>20.6</v>
      </c>
      <c r="H8" s="3">
        <v>31.5</v>
      </c>
      <c r="I8" s="3">
        <v>698.2</v>
      </c>
      <c r="J8" s="3">
        <v>60</v>
      </c>
      <c r="K8" s="38">
        <f t="shared" si="0"/>
        <v>26.103240000000028</v>
      </c>
      <c r="L8" s="38">
        <v>2413.8</v>
      </c>
      <c r="M8" s="38">
        <v>1650</v>
      </c>
      <c r="N8" s="4">
        <f t="shared" si="1"/>
        <v>1.462909090909091</v>
      </c>
      <c r="O8" s="2">
        <v>3414.7</v>
      </c>
      <c r="P8" s="104">
        <v>0</v>
      </c>
      <c r="Q8" s="105">
        <v>0</v>
      </c>
      <c r="R8" s="103">
        <v>0</v>
      </c>
      <c r="S8" s="169">
        <v>1</v>
      </c>
      <c r="T8" s="170"/>
      <c r="U8" s="101">
        <f t="shared" si="2"/>
        <v>1</v>
      </c>
    </row>
    <row r="9" spans="1:21" ht="12.75">
      <c r="A9" s="11">
        <v>42439</v>
      </c>
      <c r="B9" s="38">
        <v>802.9</v>
      </c>
      <c r="C9" s="71">
        <v>16.4</v>
      </c>
      <c r="D9" s="3">
        <v>2.3</v>
      </c>
      <c r="E9" s="3">
        <v>216.1</v>
      </c>
      <c r="F9" s="38">
        <v>188.2</v>
      </c>
      <c r="G9" s="3">
        <v>44.4</v>
      </c>
      <c r="H9" s="3">
        <v>28.8</v>
      </c>
      <c r="I9" s="3">
        <v>0</v>
      </c>
      <c r="J9" s="3">
        <v>18.7</v>
      </c>
      <c r="K9" s="38">
        <f t="shared" si="0"/>
        <v>112.4000000000001</v>
      </c>
      <c r="L9" s="38">
        <v>1430.2</v>
      </c>
      <c r="M9" s="38">
        <v>1470</v>
      </c>
      <c r="N9" s="4">
        <f t="shared" si="1"/>
        <v>0.9729251700680273</v>
      </c>
      <c r="O9" s="2">
        <v>3414.7</v>
      </c>
      <c r="P9" s="102">
        <v>0</v>
      </c>
      <c r="Q9" s="96">
        <v>0</v>
      </c>
      <c r="R9" s="107">
        <v>1.6</v>
      </c>
      <c r="S9" s="169">
        <v>0</v>
      </c>
      <c r="T9" s="170"/>
      <c r="U9" s="101">
        <f t="shared" si="2"/>
        <v>1.6</v>
      </c>
    </row>
    <row r="10" spans="1:21" ht="12.75">
      <c r="A10" s="11">
        <v>42440</v>
      </c>
      <c r="B10" s="38">
        <v>670.1</v>
      </c>
      <c r="C10" s="71">
        <v>27</v>
      </c>
      <c r="D10" s="3">
        <v>9.9</v>
      </c>
      <c r="E10" s="3">
        <v>336</v>
      </c>
      <c r="F10" s="38">
        <v>179.2</v>
      </c>
      <c r="G10" s="3">
        <v>56.7</v>
      </c>
      <c r="H10" s="3">
        <v>26.1</v>
      </c>
      <c r="I10" s="3">
        <v>0</v>
      </c>
      <c r="J10" s="3">
        <v>2.5</v>
      </c>
      <c r="K10" s="38">
        <f t="shared" si="0"/>
        <v>20.700000000000053</v>
      </c>
      <c r="L10" s="38">
        <v>1328.2</v>
      </c>
      <c r="M10" s="51">
        <v>1340</v>
      </c>
      <c r="N10" s="4">
        <f t="shared" si="1"/>
        <v>0.9911940298507463</v>
      </c>
      <c r="O10" s="2">
        <v>3414.7</v>
      </c>
      <c r="P10" s="102">
        <v>0</v>
      </c>
      <c r="Q10" s="96">
        <v>0</v>
      </c>
      <c r="R10" s="103">
        <v>0</v>
      </c>
      <c r="S10" s="169">
        <v>0</v>
      </c>
      <c r="T10" s="170"/>
      <c r="U10" s="101">
        <f t="shared" si="2"/>
        <v>0</v>
      </c>
    </row>
    <row r="11" spans="1:21" ht="12.75">
      <c r="A11" s="11">
        <v>42441</v>
      </c>
      <c r="B11" s="38">
        <v>705</v>
      </c>
      <c r="C11" s="71">
        <v>3.7</v>
      </c>
      <c r="D11" s="3">
        <v>0.8</v>
      </c>
      <c r="E11" s="3">
        <v>256.5</v>
      </c>
      <c r="F11" s="38">
        <v>84.3</v>
      </c>
      <c r="G11" s="3">
        <v>17.5</v>
      </c>
      <c r="H11" s="3">
        <v>23.6</v>
      </c>
      <c r="I11" s="3">
        <v>0</v>
      </c>
      <c r="J11" s="3">
        <v>0.2</v>
      </c>
      <c r="K11" s="38">
        <f t="shared" si="0"/>
        <v>2.6000000000000467</v>
      </c>
      <c r="L11" s="38">
        <v>1094.2</v>
      </c>
      <c r="M11" s="38">
        <v>1150</v>
      </c>
      <c r="N11" s="4">
        <f t="shared" si="1"/>
        <v>0.9514782608695652</v>
      </c>
      <c r="O11" s="2">
        <v>3414.7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42443</v>
      </c>
      <c r="B12" s="112">
        <v>1565.5</v>
      </c>
      <c r="C12" s="71">
        <v>61.9</v>
      </c>
      <c r="D12" s="3">
        <v>3.9</v>
      </c>
      <c r="E12" s="3">
        <v>186.6</v>
      </c>
      <c r="F12" s="38">
        <v>452.9</v>
      </c>
      <c r="G12" s="3">
        <v>16.3</v>
      </c>
      <c r="H12" s="3">
        <v>16.2</v>
      </c>
      <c r="I12" s="3">
        <v>0</v>
      </c>
      <c r="J12" s="3">
        <v>5.6</v>
      </c>
      <c r="K12" s="38">
        <f t="shared" si="0"/>
        <v>14.400000000000231</v>
      </c>
      <c r="L12" s="38">
        <v>2323.3</v>
      </c>
      <c r="M12" s="38">
        <v>2400</v>
      </c>
      <c r="N12" s="4">
        <f t="shared" si="1"/>
        <v>0.9680416666666667</v>
      </c>
      <c r="O12" s="2">
        <v>3414.7</v>
      </c>
      <c r="P12" s="102">
        <v>0</v>
      </c>
      <c r="Q12" s="96">
        <v>0</v>
      </c>
      <c r="R12" s="103">
        <v>0</v>
      </c>
      <c r="S12" s="169">
        <v>0</v>
      </c>
      <c r="T12" s="170"/>
      <c r="U12" s="101">
        <f t="shared" si="2"/>
        <v>0</v>
      </c>
    </row>
    <row r="13" spans="1:21" ht="12.75">
      <c r="A13" s="11">
        <v>42444</v>
      </c>
      <c r="B13" s="111">
        <v>3067.4</v>
      </c>
      <c r="C13" s="71">
        <v>102.8</v>
      </c>
      <c r="D13" s="3">
        <v>22.6</v>
      </c>
      <c r="E13" s="3">
        <v>297.1</v>
      </c>
      <c r="F13" s="38">
        <v>267.4</v>
      </c>
      <c r="G13" s="3">
        <v>65.1</v>
      </c>
      <c r="H13" s="3">
        <v>16.7</v>
      </c>
      <c r="I13" s="3">
        <v>0</v>
      </c>
      <c r="J13" s="3">
        <v>6.3</v>
      </c>
      <c r="K13" s="38">
        <f t="shared" si="0"/>
        <v>7.199999999999847</v>
      </c>
      <c r="L13" s="38">
        <v>3852.6</v>
      </c>
      <c r="M13" s="38">
        <v>5030</v>
      </c>
      <c r="N13" s="4">
        <f t="shared" si="1"/>
        <v>0.7659244532803181</v>
      </c>
      <c r="O13" s="2">
        <v>3414.7</v>
      </c>
      <c r="P13" s="102">
        <v>0</v>
      </c>
      <c r="Q13" s="96">
        <v>0</v>
      </c>
      <c r="R13" s="103">
        <v>12.8</v>
      </c>
      <c r="S13" s="169">
        <v>0</v>
      </c>
      <c r="T13" s="170"/>
      <c r="U13" s="101">
        <f t="shared" si="2"/>
        <v>12.8</v>
      </c>
    </row>
    <row r="14" spans="1:21" ht="12.75">
      <c r="A14" s="11">
        <v>42445</v>
      </c>
      <c r="B14" s="38">
        <v>1496.4</v>
      </c>
      <c r="C14" s="71">
        <v>21.6</v>
      </c>
      <c r="D14" s="3">
        <v>13.3</v>
      </c>
      <c r="E14" s="3">
        <v>303.6</v>
      </c>
      <c r="F14" s="38">
        <v>289.3</v>
      </c>
      <c r="G14" s="3">
        <v>35.9</v>
      </c>
      <c r="H14" s="3">
        <v>33.3</v>
      </c>
      <c r="I14" s="3">
        <v>0</v>
      </c>
      <c r="J14" s="3">
        <v>12.3</v>
      </c>
      <c r="K14" s="38">
        <f t="shared" si="0"/>
        <v>3.4999999999997193</v>
      </c>
      <c r="L14" s="38">
        <v>2209.2</v>
      </c>
      <c r="M14" s="38">
        <v>2860</v>
      </c>
      <c r="N14" s="4">
        <f t="shared" si="1"/>
        <v>0.7724475524475524</v>
      </c>
      <c r="O14" s="2">
        <v>3414.7</v>
      </c>
      <c r="P14" s="102">
        <v>0</v>
      </c>
      <c r="Q14" s="96">
        <v>0</v>
      </c>
      <c r="R14" s="107">
        <v>1.2</v>
      </c>
      <c r="S14" s="169">
        <v>0</v>
      </c>
      <c r="T14" s="170"/>
      <c r="U14" s="101">
        <f t="shared" si="2"/>
        <v>1.2</v>
      </c>
    </row>
    <row r="15" spans="1:21" ht="12.75">
      <c r="A15" s="11">
        <v>42446</v>
      </c>
      <c r="B15" s="38">
        <v>834.8</v>
      </c>
      <c r="C15" s="71">
        <v>170.2</v>
      </c>
      <c r="D15" s="3">
        <v>5.7</v>
      </c>
      <c r="E15" s="3">
        <v>319.1</v>
      </c>
      <c r="F15" s="38">
        <v>281.7</v>
      </c>
      <c r="G15" s="3">
        <v>29.1</v>
      </c>
      <c r="H15" s="3">
        <v>21.1</v>
      </c>
      <c r="I15" s="3">
        <v>0</v>
      </c>
      <c r="J15" s="3">
        <v>5.8</v>
      </c>
      <c r="K15" s="38">
        <f t="shared" si="0"/>
        <v>55.59999999999986</v>
      </c>
      <c r="L15" s="38">
        <v>1723.1</v>
      </c>
      <c r="M15" s="38">
        <v>2230</v>
      </c>
      <c r="N15" s="4">
        <f t="shared" si="1"/>
        <v>0.7726905829596412</v>
      </c>
      <c r="O15" s="2">
        <v>3414.7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42447</v>
      </c>
      <c r="B16" s="96">
        <v>2752.3</v>
      </c>
      <c r="C16" s="97">
        <v>58.6</v>
      </c>
      <c r="D16" s="70">
        <v>25.9</v>
      </c>
      <c r="E16" s="70">
        <v>475.2</v>
      </c>
      <c r="F16" s="88">
        <v>418.6</v>
      </c>
      <c r="G16" s="70">
        <v>46.7</v>
      </c>
      <c r="H16" s="70">
        <v>25.9</v>
      </c>
      <c r="I16" s="70">
        <v>0</v>
      </c>
      <c r="J16" s="70">
        <f>17.1-9.5</f>
        <v>7.600000000000001</v>
      </c>
      <c r="K16" s="38">
        <f t="shared" si="0"/>
        <v>5.499999999999986</v>
      </c>
      <c r="L16" s="44">
        <v>3816.3</v>
      </c>
      <c r="M16" s="51">
        <v>2490</v>
      </c>
      <c r="N16" s="4">
        <f>L16/M16</f>
        <v>1.5326506024096387</v>
      </c>
      <c r="O16" s="2">
        <v>3414.7</v>
      </c>
      <c r="P16" s="102">
        <v>0</v>
      </c>
      <c r="Q16" s="96">
        <v>0</v>
      </c>
      <c r="R16" s="107">
        <v>0</v>
      </c>
      <c r="S16" s="169">
        <v>0</v>
      </c>
      <c r="T16" s="170"/>
      <c r="U16" s="101">
        <f t="shared" si="2"/>
        <v>0</v>
      </c>
    </row>
    <row r="17" spans="1:21" ht="12.75">
      <c r="A17" s="11">
        <v>42450</v>
      </c>
      <c r="B17" s="38">
        <v>1544.3</v>
      </c>
      <c r="C17" s="71">
        <v>80.6</v>
      </c>
      <c r="D17" s="3">
        <v>21.4</v>
      </c>
      <c r="E17" s="3">
        <v>595.84</v>
      </c>
      <c r="F17" s="38">
        <v>233.1</v>
      </c>
      <c r="G17" s="3">
        <v>57.2</v>
      </c>
      <c r="H17" s="3">
        <v>39</v>
      </c>
      <c r="I17" s="3">
        <v>0</v>
      </c>
      <c r="J17" s="3">
        <v>1.8</v>
      </c>
      <c r="K17" s="38">
        <f t="shared" si="0"/>
        <v>32.0600000000002</v>
      </c>
      <c r="L17" s="38">
        <v>2605.3</v>
      </c>
      <c r="M17" s="51">
        <v>3400</v>
      </c>
      <c r="N17" s="4">
        <f t="shared" si="1"/>
        <v>0.766264705882353</v>
      </c>
      <c r="O17" s="2">
        <v>3414.7</v>
      </c>
      <c r="P17" s="102">
        <v>10</v>
      </c>
      <c r="Q17" s="96">
        <v>0</v>
      </c>
      <c r="R17" s="107">
        <v>0</v>
      </c>
      <c r="S17" s="169">
        <v>0</v>
      </c>
      <c r="T17" s="170"/>
      <c r="U17" s="101">
        <f t="shared" si="2"/>
        <v>10</v>
      </c>
    </row>
    <row r="18" spans="1:21" ht="12.75">
      <c r="A18" s="11">
        <v>42451</v>
      </c>
      <c r="B18" s="38">
        <v>1713.1</v>
      </c>
      <c r="C18" s="71">
        <v>63.6</v>
      </c>
      <c r="D18" s="3">
        <v>20.1</v>
      </c>
      <c r="E18" s="3">
        <v>390.9</v>
      </c>
      <c r="F18" s="38">
        <v>77.8</v>
      </c>
      <c r="G18" s="3">
        <v>69.3</v>
      </c>
      <c r="H18" s="3">
        <v>20.2</v>
      </c>
      <c r="I18" s="3">
        <v>0</v>
      </c>
      <c r="J18" s="3">
        <v>0</v>
      </c>
      <c r="K18" s="38">
        <f t="shared" si="0"/>
        <v>30.239999999999856</v>
      </c>
      <c r="L18" s="38">
        <v>2385.24</v>
      </c>
      <c r="M18" s="38">
        <v>3400</v>
      </c>
      <c r="N18" s="4">
        <f t="shared" si="1"/>
        <v>0.7015411764705882</v>
      </c>
      <c r="O18" s="2">
        <v>3414.7</v>
      </c>
      <c r="P18" s="102">
        <v>0</v>
      </c>
      <c r="Q18" s="96">
        <v>0</v>
      </c>
      <c r="R18" s="103">
        <v>0</v>
      </c>
      <c r="S18" s="169">
        <v>0</v>
      </c>
      <c r="T18" s="170"/>
      <c r="U18" s="101">
        <f t="shared" si="2"/>
        <v>0</v>
      </c>
    </row>
    <row r="19" spans="1:21" ht="12.75">
      <c r="A19" s="11">
        <v>42452</v>
      </c>
      <c r="B19" s="38">
        <v>1268.2</v>
      </c>
      <c r="C19" s="71">
        <v>112.7</v>
      </c>
      <c r="D19" s="3">
        <v>38.9</v>
      </c>
      <c r="E19" s="3">
        <v>365.6</v>
      </c>
      <c r="F19" s="38">
        <v>67.4</v>
      </c>
      <c r="G19" s="3">
        <v>9.7</v>
      </c>
      <c r="H19" s="3">
        <v>29.2</v>
      </c>
      <c r="I19" s="3">
        <v>0</v>
      </c>
      <c r="J19" s="3">
        <v>0</v>
      </c>
      <c r="K19" s="38">
        <f t="shared" si="0"/>
        <v>11.63999999999982</v>
      </c>
      <c r="L19" s="38">
        <v>1903.34</v>
      </c>
      <c r="M19" s="38">
        <v>2600</v>
      </c>
      <c r="N19" s="4">
        <f>L19/M19</f>
        <v>0.7320538461538462</v>
      </c>
      <c r="O19" s="2">
        <v>3414.7</v>
      </c>
      <c r="P19" s="102">
        <v>2.3</v>
      </c>
      <c r="Q19" s="96">
        <v>0</v>
      </c>
      <c r="R19" s="103">
        <v>0.2</v>
      </c>
      <c r="S19" s="169">
        <v>0</v>
      </c>
      <c r="T19" s="170"/>
      <c r="U19" s="101">
        <f t="shared" si="2"/>
        <v>2.5</v>
      </c>
    </row>
    <row r="20" spans="1:21" ht="12.75">
      <c r="A20" s="11">
        <v>42453</v>
      </c>
      <c r="B20" s="38">
        <v>926.4</v>
      </c>
      <c r="C20" s="71">
        <v>252.7</v>
      </c>
      <c r="D20" s="3">
        <v>6.5</v>
      </c>
      <c r="E20" s="3">
        <v>316.7</v>
      </c>
      <c r="F20" s="38">
        <v>67.4</v>
      </c>
      <c r="G20" s="3">
        <v>54.1</v>
      </c>
      <c r="H20" s="3">
        <v>28.4</v>
      </c>
      <c r="I20" s="3">
        <v>0</v>
      </c>
      <c r="J20" s="3">
        <v>0</v>
      </c>
      <c r="K20" s="38">
        <f t="shared" si="0"/>
        <v>1.3999999999999488</v>
      </c>
      <c r="L20" s="38">
        <v>1653.6</v>
      </c>
      <c r="M20" s="38">
        <v>2360</v>
      </c>
      <c r="N20" s="4">
        <f t="shared" si="1"/>
        <v>0.7006779661016949</v>
      </c>
      <c r="O20" s="2">
        <v>3414.7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42454</v>
      </c>
      <c r="B21" s="38">
        <v>1227.2</v>
      </c>
      <c r="C21" s="71">
        <v>550</v>
      </c>
      <c r="D21" s="3">
        <v>18.3</v>
      </c>
      <c r="E21" s="38">
        <v>477.3</v>
      </c>
      <c r="F21" s="38">
        <v>237.3</v>
      </c>
      <c r="G21" s="3">
        <v>67.7</v>
      </c>
      <c r="H21" s="3">
        <v>9.8</v>
      </c>
      <c r="I21" s="3">
        <v>0</v>
      </c>
      <c r="J21" s="3">
        <v>21.06</v>
      </c>
      <c r="K21" s="38">
        <f t="shared" si="0"/>
        <v>6.539999999999793</v>
      </c>
      <c r="L21" s="38">
        <v>2615.2</v>
      </c>
      <c r="M21" s="38">
        <v>2950</v>
      </c>
      <c r="N21" s="4">
        <f t="shared" si="1"/>
        <v>0.8865084745762711</v>
      </c>
      <c r="O21" s="2">
        <v>3414.7</v>
      </c>
      <c r="P21" s="108">
        <v>0</v>
      </c>
      <c r="Q21" s="107">
        <v>0</v>
      </c>
      <c r="R21" s="103">
        <v>0</v>
      </c>
      <c r="S21" s="169">
        <v>0</v>
      </c>
      <c r="T21" s="170"/>
      <c r="U21" s="101">
        <f t="shared" si="2"/>
        <v>0</v>
      </c>
    </row>
    <row r="22" spans="1:21" ht="12.75">
      <c r="A22" s="11">
        <v>42457</v>
      </c>
      <c r="B22" s="38">
        <v>489.5</v>
      </c>
      <c r="C22" s="71">
        <v>2107.3</v>
      </c>
      <c r="D22" s="3">
        <v>60.7</v>
      </c>
      <c r="E22" s="38">
        <v>2338.6</v>
      </c>
      <c r="F22" s="38">
        <v>58.3</v>
      </c>
      <c r="G22" s="3">
        <v>11.1</v>
      </c>
      <c r="H22" s="3">
        <v>34.2</v>
      </c>
      <c r="I22" s="3">
        <v>0</v>
      </c>
      <c r="J22" s="3">
        <v>0</v>
      </c>
      <c r="K22" s="38">
        <f t="shared" si="0"/>
        <v>0.6999999999997257</v>
      </c>
      <c r="L22" s="38">
        <v>5100.4</v>
      </c>
      <c r="M22" s="38">
        <v>2550</v>
      </c>
      <c r="N22" s="4">
        <f t="shared" si="1"/>
        <v>2.000156862745098</v>
      </c>
      <c r="O22" s="2">
        <v>3414.7</v>
      </c>
      <c r="P22" s="108">
        <v>0</v>
      </c>
      <c r="Q22" s="107">
        <v>0.05</v>
      </c>
      <c r="R22" s="103">
        <v>106.25</v>
      </c>
      <c r="S22" s="169">
        <v>0</v>
      </c>
      <c r="T22" s="170"/>
      <c r="U22" s="101">
        <f t="shared" si="2"/>
        <v>106.3</v>
      </c>
    </row>
    <row r="23" spans="1:21" ht="12.75">
      <c r="A23" s="11">
        <v>42458</v>
      </c>
      <c r="B23" s="38">
        <v>4163.7</v>
      </c>
      <c r="C23" s="71">
        <v>1441.1</v>
      </c>
      <c r="D23" s="3">
        <v>25.5</v>
      </c>
      <c r="E23" s="38">
        <v>3296.9</v>
      </c>
      <c r="F23" s="38">
        <v>160.8</v>
      </c>
      <c r="G23" s="3">
        <v>42</v>
      </c>
      <c r="H23" s="3">
        <v>13.3</v>
      </c>
      <c r="I23" s="3">
        <v>0</v>
      </c>
      <c r="J23" s="3">
        <v>30</v>
      </c>
      <c r="K23" s="38">
        <f t="shared" si="0"/>
        <v>16.800000000000537</v>
      </c>
      <c r="L23" s="38">
        <v>9190.1</v>
      </c>
      <c r="M23" s="38">
        <v>4500</v>
      </c>
      <c r="N23" s="4">
        <f t="shared" si="1"/>
        <v>2.0422444444444445</v>
      </c>
      <c r="O23" s="2">
        <v>3414.7</v>
      </c>
      <c r="P23" s="108">
        <v>11.9</v>
      </c>
      <c r="Q23" s="107">
        <v>0</v>
      </c>
      <c r="R23" s="103">
        <v>13.6</v>
      </c>
      <c r="S23" s="169">
        <v>0</v>
      </c>
      <c r="T23" s="170"/>
      <c r="U23" s="101">
        <f t="shared" si="2"/>
        <v>25.5</v>
      </c>
    </row>
    <row r="24" spans="1:21" ht="12.75">
      <c r="A24" s="11">
        <v>42459</v>
      </c>
      <c r="B24" s="38">
        <v>2919.1</v>
      </c>
      <c r="C24" s="71">
        <v>1425</v>
      </c>
      <c r="D24" s="3">
        <v>298.3</v>
      </c>
      <c r="E24" s="38">
        <v>2566</v>
      </c>
      <c r="F24" s="38">
        <v>236.4</v>
      </c>
      <c r="G24" s="3">
        <v>75.3</v>
      </c>
      <c r="H24" s="3">
        <v>26.9</v>
      </c>
      <c r="I24" s="3">
        <v>0</v>
      </c>
      <c r="J24" s="3">
        <v>2.1</v>
      </c>
      <c r="K24" s="38">
        <f t="shared" si="0"/>
        <v>27.39999999999945</v>
      </c>
      <c r="L24" s="38">
        <v>7576.5</v>
      </c>
      <c r="M24" s="38">
        <v>5000</v>
      </c>
      <c r="N24" s="4">
        <f t="shared" si="1"/>
        <v>1.5153</v>
      </c>
      <c r="O24" s="2">
        <v>3414.7</v>
      </c>
      <c r="P24" s="108">
        <v>-82.2</v>
      </c>
      <c r="Q24" s="107">
        <v>0</v>
      </c>
      <c r="R24" s="103">
        <v>4.6</v>
      </c>
      <c r="S24" s="169">
        <v>0</v>
      </c>
      <c r="T24" s="170"/>
      <c r="U24" s="101">
        <f t="shared" si="2"/>
        <v>-77.60000000000001</v>
      </c>
    </row>
    <row r="25" spans="1:21" ht="12.75">
      <c r="A25" s="11">
        <v>42460</v>
      </c>
      <c r="B25" s="38">
        <v>2987.8</v>
      </c>
      <c r="C25" s="71">
        <v>11.1</v>
      </c>
      <c r="D25" s="3">
        <v>5.2</v>
      </c>
      <c r="E25" s="38">
        <v>178.1</v>
      </c>
      <c r="F25" s="38">
        <v>371.8</v>
      </c>
      <c r="G25" s="3">
        <v>69.6</v>
      </c>
      <c r="H25" s="3">
        <v>25.8</v>
      </c>
      <c r="I25" s="3">
        <v>0</v>
      </c>
      <c r="J25" s="3">
        <v>6.6</v>
      </c>
      <c r="K25" s="38">
        <f t="shared" si="0"/>
        <v>10.899999999999812</v>
      </c>
      <c r="L25" s="38">
        <v>3666.9</v>
      </c>
      <c r="M25" s="38">
        <v>2642.7</v>
      </c>
      <c r="N25" s="4">
        <f t="shared" si="1"/>
        <v>1.3875581791349758</v>
      </c>
      <c r="O25" s="2">
        <v>3414.7</v>
      </c>
      <c r="P25" s="108">
        <v>0</v>
      </c>
      <c r="Q25" s="107">
        <v>0</v>
      </c>
      <c r="R25" s="103">
        <v>148.1</v>
      </c>
      <c r="S25" s="169">
        <v>0</v>
      </c>
      <c r="T25" s="170"/>
      <c r="U25" s="101">
        <f t="shared" si="2"/>
        <v>148.1</v>
      </c>
    </row>
    <row r="26" spans="1:21" ht="13.5" thickBot="1">
      <c r="A26" s="35" t="s">
        <v>29</v>
      </c>
      <c r="B26" s="86">
        <f aca="true" t="shared" si="3" ref="B26:M26">SUM(B4:B25)</f>
        <v>41957.17693</v>
      </c>
      <c r="C26" s="86">
        <f t="shared" si="3"/>
        <v>7409.9</v>
      </c>
      <c r="D26" s="86">
        <f t="shared" si="3"/>
        <v>642.1000000000001</v>
      </c>
      <c r="E26" s="86">
        <f t="shared" si="3"/>
        <v>14122.25</v>
      </c>
      <c r="F26" s="86">
        <f>SUM(F4:F25)</f>
        <v>5018.200000000001</v>
      </c>
      <c r="G26" s="86">
        <f t="shared" si="3"/>
        <v>988.4000000000002</v>
      </c>
      <c r="H26" s="86">
        <f t="shared" si="3"/>
        <v>534.8999999999999</v>
      </c>
      <c r="I26" s="87">
        <f t="shared" si="3"/>
        <v>698.2</v>
      </c>
      <c r="J26" s="87">
        <f t="shared" si="3"/>
        <v>230.76000000000002</v>
      </c>
      <c r="K26" s="39">
        <f t="shared" si="3"/>
        <v>3520.563070000001</v>
      </c>
      <c r="L26" s="39">
        <f t="shared" si="3"/>
        <v>75122.44999999998</v>
      </c>
      <c r="M26" s="39">
        <f t="shared" si="3"/>
        <v>64573.7</v>
      </c>
      <c r="N26" s="12">
        <f t="shared" si="1"/>
        <v>1.1633598508371052</v>
      </c>
      <c r="O26" s="2"/>
      <c r="P26" s="109">
        <f>SUM(P4:P25)</f>
        <v>-58</v>
      </c>
      <c r="Q26" s="109">
        <f>SUM(Q4:Q25)</f>
        <v>0.05</v>
      </c>
      <c r="R26" s="109">
        <f>SUM(R4:R25)</f>
        <v>7310.250000000002</v>
      </c>
      <c r="S26" s="173">
        <f>SUM(S4:S25)</f>
        <v>1</v>
      </c>
      <c r="T26" s="174"/>
      <c r="U26" s="109">
        <f>P26+Q26+S26+R26+T26</f>
        <v>7253.300000000002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42461</v>
      </c>
      <c r="Q31" s="164">
        <v>4343.7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42461</v>
      </c>
      <c r="Q41" s="162">
        <v>30188.1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B48" s="10"/>
      <c r="C48" s="10"/>
      <c r="D48" s="1"/>
      <c r="E48" s="1"/>
      <c r="F48" s="1"/>
      <c r="G48" s="1"/>
      <c r="H48" s="1"/>
      <c r="I48" s="1"/>
      <c r="J48" s="1"/>
      <c r="K48" s="10"/>
      <c r="L48" s="10"/>
      <c r="M48" s="10"/>
      <c r="N48" s="1"/>
      <c r="O48" s="1"/>
    </row>
  </sheetData>
  <sheetProtection/>
  <mergeCells count="38">
    <mergeCell ref="Q34:R34"/>
    <mergeCell ref="Q35:R35"/>
    <mergeCell ref="P39:S39"/>
    <mergeCell ref="P40:S40"/>
    <mergeCell ref="P41:P42"/>
    <mergeCell ref="Q41:S42"/>
    <mergeCell ref="S23:T23"/>
    <mergeCell ref="S25:T25"/>
    <mergeCell ref="S26:T26"/>
    <mergeCell ref="P29:S29"/>
    <mergeCell ref="P30:S30"/>
    <mergeCell ref="P31:P32"/>
    <mergeCell ref="Q31:S32"/>
    <mergeCell ref="S24:T24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1" sqref="H11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78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80</v>
      </c>
      <c r="Q1" s="139"/>
      <c r="R1" s="139"/>
      <c r="S1" s="139"/>
      <c r="T1" s="139"/>
      <c r="U1" s="140"/>
    </row>
    <row r="2" spans="1:21" ht="15" thickBot="1">
      <c r="A2" s="141" t="s">
        <v>81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82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79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42461</v>
      </c>
      <c r="B4" s="96">
        <v>661.4</v>
      </c>
      <c r="C4" s="44">
        <v>0</v>
      </c>
      <c r="D4" s="44">
        <v>34.4</v>
      </c>
      <c r="E4" s="38">
        <v>130.9</v>
      </c>
      <c r="F4" s="42">
        <v>229.8</v>
      </c>
      <c r="G4" s="3">
        <v>22.4</v>
      </c>
      <c r="H4" s="3">
        <v>25.4</v>
      </c>
      <c r="I4" s="3">
        <v>0</v>
      </c>
      <c r="J4" s="3">
        <v>0</v>
      </c>
      <c r="K4" s="38">
        <f aca="true" t="shared" si="0" ref="K4:K24">L4-B4-C4-D4-E4-F4-G4-H4-I4-J4</f>
        <v>3225.399999999999</v>
      </c>
      <c r="L4" s="38">
        <v>4329.7</v>
      </c>
      <c r="M4" s="38">
        <v>4300</v>
      </c>
      <c r="N4" s="4">
        <f aca="true" t="shared" si="1" ref="N4:N25">L4/M4</f>
        <v>1.006906976744186</v>
      </c>
      <c r="O4" s="2">
        <f>AVERAGE(L4:L24)</f>
        <v>4306.635238095238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42464</v>
      </c>
      <c r="B5" s="96">
        <v>957.9</v>
      </c>
      <c r="C5" s="44">
        <v>6.44</v>
      </c>
      <c r="D5" s="44">
        <v>52.1</v>
      </c>
      <c r="E5" s="38">
        <v>92.9</v>
      </c>
      <c r="F5" s="45">
        <v>401.7</v>
      </c>
      <c r="G5" s="3">
        <v>34.6</v>
      </c>
      <c r="H5" s="3">
        <v>25.8</v>
      </c>
      <c r="I5" s="3">
        <v>629.8</v>
      </c>
      <c r="J5" s="3">
        <v>6</v>
      </c>
      <c r="K5" s="38">
        <f t="shared" si="0"/>
        <v>3.659999999999968</v>
      </c>
      <c r="L5" s="38">
        <v>2210.9</v>
      </c>
      <c r="M5" s="38">
        <v>1500</v>
      </c>
      <c r="N5" s="4">
        <f t="shared" si="1"/>
        <v>1.4739333333333333</v>
      </c>
      <c r="O5" s="2">
        <v>4306.6</v>
      </c>
      <c r="P5" s="102">
        <v>32.4</v>
      </c>
      <c r="Q5" s="96">
        <v>0</v>
      </c>
      <c r="R5" s="103">
        <v>0</v>
      </c>
      <c r="S5" s="169">
        <v>0</v>
      </c>
      <c r="T5" s="170"/>
      <c r="U5" s="101">
        <f aca="true" t="shared" si="2" ref="U5:U24">P5+Q5+S5+R5+T5</f>
        <v>32.4</v>
      </c>
    </row>
    <row r="6" spans="1:21" ht="12.75">
      <c r="A6" s="11">
        <v>42465</v>
      </c>
      <c r="B6" s="96">
        <v>2058.6</v>
      </c>
      <c r="C6" s="44">
        <v>10.74</v>
      </c>
      <c r="D6" s="46">
        <v>93.2</v>
      </c>
      <c r="E6" s="38">
        <v>184.1</v>
      </c>
      <c r="F6" s="47">
        <v>483.5</v>
      </c>
      <c r="G6" s="3">
        <v>24.3</v>
      </c>
      <c r="H6" s="3">
        <v>9</v>
      </c>
      <c r="I6" s="3">
        <v>0</v>
      </c>
      <c r="J6" s="3">
        <v>11.2</v>
      </c>
      <c r="K6" s="38">
        <f t="shared" si="0"/>
        <v>2.9599999999999227</v>
      </c>
      <c r="L6" s="38">
        <v>2877.6</v>
      </c>
      <c r="M6" s="38">
        <v>2190</v>
      </c>
      <c r="N6" s="4">
        <f t="shared" si="1"/>
        <v>1.313972602739726</v>
      </c>
      <c r="O6" s="2">
        <v>4306.6</v>
      </c>
      <c r="P6" s="104">
        <v>57.3</v>
      </c>
      <c r="Q6" s="105">
        <v>0</v>
      </c>
      <c r="R6" s="106">
        <v>0</v>
      </c>
      <c r="S6" s="171">
        <v>0</v>
      </c>
      <c r="T6" s="172"/>
      <c r="U6" s="101">
        <f t="shared" si="2"/>
        <v>57.3</v>
      </c>
    </row>
    <row r="7" spans="1:21" ht="12.75">
      <c r="A7" s="11">
        <v>42466</v>
      </c>
      <c r="B7" s="113">
        <v>3088.9</v>
      </c>
      <c r="C7" s="44">
        <v>10.6</v>
      </c>
      <c r="D7" s="44">
        <v>11.7</v>
      </c>
      <c r="E7" s="38">
        <v>445.8</v>
      </c>
      <c r="F7" s="45">
        <v>338.4</v>
      </c>
      <c r="G7" s="3">
        <v>52.4</v>
      </c>
      <c r="H7" s="3">
        <v>28.2</v>
      </c>
      <c r="I7" s="3">
        <v>0</v>
      </c>
      <c r="J7" s="3">
        <v>40.9</v>
      </c>
      <c r="K7" s="38">
        <f t="shared" si="0"/>
        <v>19.499999999999936</v>
      </c>
      <c r="L7" s="38">
        <v>4036.4</v>
      </c>
      <c r="M7" s="38">
        <v>3500</v>
      </c>
      <c r="N7" s="4">
        <f t="shared" si="1"/>
        <v>1.153257142857143</v>
      </c>
      <c r="O7" s="2">
        <v>4306.6</v>
      </c>
      <c r="P7" s="104">
        <v>0</v>
      </c>
      <c r="Q7" s="105">
        <v>0</v>
      </c>
      <c r="R7" s="103">
        <v>0.6</v>
      </c>
      <c r="S7" s="169">
        <v>0</v>
      </c>
      <c r="T7" s="170"/>
      <c r="U7" s="101">
        <f t="shared" si="2"/>
        <v>0.6</v>
      </c>
    </row>
    <row r="8" spans="1:21" ht="12.75">
      <c r="A8" s="11">
        <v>42467</v>
      </c>
      <c r="B8" s="96">
        <v>3670.7</v>
      </c>
      <c r="C8" s="71">
        <v>17.3</v>
      </c>
      <c r="D8" s="3">
        <v>63.7</v>
      </c>
      <c r="E8" s="3">
        <v>78.8</v>
      </c>
      <c r="F8" s="38">
        <v>507.8</v>
      </c>
      <c r="G8" s="3">
        <v>37.3</v>
      </c>
      <c r="H8" s="3">
        <v>32.4</v>
      </c>
      <c r="I8" s="3">
        <v>0</v>
      </c>
      <c r="J8" s="3">
        <v>19.6</v>
      </c>
      <c r="K8" s="38">
        <f t="shared" si="0"/>
        <v>18.100000000000037</v>
      </c>
      <c r="L8" s="38">
        <v>4445.7</v>
      </c>
      <c r="M8" s="38">
        <v>5500</v>
      </c>
      <c r="N8" s="4">
        <f t="shared" si="1"/>
        <v>0.8083090909090909</v>
      </c>
      <c r="O8" s="2">
        <v>4306.6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42468</v>
      </c>
      <c r="B9" s="96">
        <v>1285.7</v>
      </c>
      <c r="C9" s="71">
        <v>47.5</v>
      </c>
      <c r="D9" s="3">
        <v>35.7</v>
      </c>
      <c r="E9" s="3">
        <v>118.4</v>
      </c>
      <c r="F9" s="38">
        <v>473.4</v>
      </c>
      <c r="G9" s="3">
        <v>23</v>
      </c>
      <c r="H9" s="3">
        <v>20.5</v>
      </c>
      <c r="I9" s="3">
        <v>0</v>
      </c>
      <c r="J9" s="3">
        <f>36.9+0.3</f>
        <v>37.199999999999996</v>
      </c>
      <c r="K9" s="38">
        <f t="shared" si="0"/>
        <v>24.90000000000014</v>
      </c>
      <c r="L9" s="38">
        <v>2066.3</v>
      </c>
      <c r="M9" s="38">
        <v>1800</v>
      </c>
      <c r="N9" s="4">
        <f t="shared" si="1"/>
        <v>1.1479444444444447</v>
      </c>
      <c r="O9" s="2">
        <v>4306.6</v>
      </c>
      <c r="P9" s="102">
        <v>0</v>
      </c>
      <c r="Q9" s="96">
        <v>0</v>
      </c>
      <c r="R9" s="107">
        <v>0</v>
      </c>
      <c r="S9" s="169">
        <v>1</v>
      </c>
      <c r="T9" s="170"/>
      <c r="U9" s="101">
        <f t="shared" si="2"/>
        <v>1</v>
      </c>
    </row>
    <row r="10" spans="1:21" ht="12.75">
      <c r="A10" s="11">
        <v>42471</v>
      </c>
      <c r="B10" s="96">
        <v>532.44</v>
      </c>
      <c r="C10" s="71">
        <v>48.3</v>
      </c>
      <c r="D10" s="3">
        <v>166.2</v>
      </c>
      <c r="E10" s="3">
        <v>221.7</v>
      </c>
      <c r="F10" s="38">
        <v>635.5</v>
      </c>
      <c r="G10" s="3">
        <v>22.1</v>
      </c>
      <c r="H10" s="3">
        <v>24.9</v>
      </c>
      <c r="I10" s="3">
        <v>0</v>
      </c>
      <c r="J10" s="3">
        <v>6.8</v>
      </c>
      <c r="K10" s="38">
        <f t="shared" si="0"/>
        <v>6.759999999999946</v>
      </c>
      <c r="L10" s="38">
        <v>1664.7</v>
      </c>
      <c r="M10" s="51">
        <v>1500</v>
      </c>
      <c r="N10" s="4">
        <f t="shared" si="1"/>
        <v>1.1098000000000001</v>
      </c>
      <c r="O10" s="2">
        <v>4306.6</v>
      </c>
      <c r="P10" s="102">
        <v>0</v>
      </c>
      <c r="Q10" s="96">
        <v>0</v>
      </c>
      <c r="R10" s="103">
        <v>0</v>
      </c>
      <c r="S10" s="169">
        <v>0</v>
      </c>
      <c r="T10" s="170"/>
      <c r="U10" s="101">
        <f t="shared" si="2"/>
        <v>0</v>
      </c>
    </row>
    <row r="11" spans="1:21" ht="12.75">
      <c r="A11" s="11">
        <v>42472</v>
      </c>
      <c r="B11" s="96">
        <v>1533.84</v>
      </c>
      <c r="C11" s="71">
        <v>11.5</v>
      </c>
      <c r="D11" s="3">
        <v>134.1</v>
      </c>
      <c r="E11" s="3">
        <v>176.1</v>
      </c>
      <c r="F11" s="38">
        <v>535.7</v>
      </c>
      <c r="G11" s="3">
        <v>26.8</v>
      </c>
      <c r="H11" s="3">
        <v>11.8</v>
      </c>
      <c r="I11" s="3">
        <v>0</v>
      </c>
      <c r="J11" s="3">
        <v>0.7</v>
      </c>
      <c r="K11" s="38">
        <f t="shared" si="0"/>
        <v>58.459999999999994</v>
      </c>
      <c r="L11" s="38">
        <v>2489</v>
      </c>
      <c r="M11" s="38">
        <v>1600</v>
      </c>
      <c r="N11" s="4">
        <f t="shared" si="1"/>
        <v>1.555625</v>
      </c>
      <c r="O11" s="2">
        <v>4306.6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42473</v>
      </c>
      <c r="B12" s="114">
        <v>838.3</v>
      </c>
      <c r="C12" s="71">
        <v>19.6</v>
      </c>
      <c r="D12" s="3">
        <v>61.1</v>
      </c>
      <c r="E12" s="3">
        <v>186.1</v>
      </c>
      <c r="F12" s="38">
        <v>551.54</v>
      </c>
      <c r="G12" s="3">
        <v>12.9</v>
      </c>
      <c r="H12" s="3">
        <v>29.3</v>
      </c>
      <c r="I12" s="3">
        <v>0</v>
      </c>
      <c r="J12" s="3">
        <v>1.5</v>
      </c>
      <c r="K12" s="38">
        <f t="shared" si="0"/>
        <v>18.060000000000105</v>
      </c>
      <c r="L12" s="38">
        <v>1718.4</v>
      </c>
      <c r="M12" s="38">
        <v>2400</v>
      </c>
      <c r="N12" s="4">
        <f t="shared" si="1"/>
        <v>0.7160000000000001</v>
      </c>
      <c r="O12" s="2">
        <v>4306.6</v>
      </c>
      <c r="P12" s="102">
        <v>42.1</v>
      </c>
      <c r="Q12" s="96">
        <v>0</v>
      </c>
      <c r="R12" s="103">
        <v>0</v>
      </c>
      <c r="S12" s="169">
        <v>0</v>
      </c>
      <c r="T12" s="170"/>
      <c r="U12" s="101">
        <f t="shared" si="2"/>
        <v>42.1</v>
      </c>
    </row>
    <row r="13" spans="1:21" ht="12.75">
      <c r="A13" s="11">
        <v>42474</v>
      </c>
      <c r="B13" s="113">
        <v>2109</v>
      </c>
      <c r="C13" s="71">
        <v>31.1</v>
      </c>
      <c r="D13" s="3">
        <v>96.9</v>
      </c>
      <c r="E13" s="3">
        <v>257.3</v>
      </c>
      <c r="F13" s="38">
        <v>869.8</v>
      </c>
      <c r="G13" s="3">
        <v>92.3</v>
      </c>
      <c r="H13" s="3">
        <v>20.6</v>
      </c>
      <c r="I13" s="3">
        <v>0</v>
      </c>
      <c r="J13" s="3">
        <v>192.5</v>
      </c>
      <c r="K13" s="38">
        <f t="shared" si="0"/>
        <v>224.23999999999984</v>
      </c>
      <c r="L13" s="38">
        <v>3893.74</v>
      </c>
      <c r="M13" s="38">
        <v>5030</v>
      </c>
      <c r="N13" s="4">
        <f t="shared" si="1"/>
        <v>0.77410337972167</v>
      </c>
      <c r="O13" s="2">
        <v>4306.6</v>
      </c>
      <c r="P13" s="102">
        <v>0</v>
      </c>
      <c r="Q13" s="96">
        <v>98.9</v>
      </c>
      <c r="R13" s="103">
        <v>0</v>
      </c>
      <c r="S13" s="169">
        <v>0</v>
      </c>
      <c r="T13" s="170"/>
      <c r="U13" s="101">
        <f t="shared" si="2"/>
        <v>98.9</v>
      </c>
    </row>
    <row r="14" spans="1:21" ht="12.75">
      <c r="A14" s="11">
        <v>42475</v>
      </c>
      <c r="B14" s="38">
        <v>4976.8</v>
      </c>
      <c r="C14" s="71">
        <v>121.9</v>
      </c>
      <c r="D14" s="3">
        <v>78.1</v>
      </c>
      <c r="E14" s="3">
        <v>268</v>
      </c>
      <c r="F14" s="38">
        <v>971.5</v>
      </c>
      <c r="G14" s="3">
        <v>73.9</v>
      </c>
      <c r="H14" s="3">
        <v>18</v>
      </c>
      <c r="I14" s="3">
        <v>0</v>
      </c>
      <c r="J14" s="3">
        <v>5.5</v>
      </c>
      <c r="K14" s="38">
        <f t="shared" si="0"/>
        <v>1.5499999999998124</v>
      </c>
      <c r="L14" s="38">
        <v>6515.25</v>
      </c>
      <c r="M14" s="38">
        <v>7800</v>
      </c>
      <c r="N14" s="4">
        <f t="shared" si="1"/>
        <v>0.8352884615384616</v>
      </c>
      <c r="O14" s="2">
        <v>4306.6</v>
      </c>
      <c r="P14" s="102">
        <v>0</v>
      </c>
      <c r="Q14" s="96">
        <v>0</v>
      </c>
      <c r="R14" s="107">
        <v>0</v>
      </c>
      <c r="S14" s="169">
        <v>0</v>
      </c>
      <c r="T14" s="170"/>
      <c r="U14" s="101">
        <f t="shared" si="2"/>
        <v>0</v>
      </c>
    </row>
    <row r="15" spans="1:21" ht="12.75">
      <c r="A15" s="11">
        <v>42478</v>
      </c>
      <c r="B15" s="38">
        <v>1072.9</v>
      </c>
      <c r="C15" s="71">
        <v>56.6</v>
      </c>
      <c r="D15" s="3">
        <v>88.3</v>
      </c>
      <c r="E15" s="3">
        <v>238.85</v>
      </c>
      <c r="F15" s="38">
        <v>881.7</v>
      </c>
      <c r="G15" s="3">
        <v>23.9</v>
      </c>
      <c r="H15" s="3">
        <v>25.8</v>
      </c>
      <c r="I15" s="3">
        <v>0</v>
      </c>
      <c r="J15" s="3">
        <v>16.3</v>
      </c>
      <c r="K15" s="38">
        <f t="shared" si="0"/>
        <v>4.649999999999977</v>
      </c>
      <c r="L15" s="38">
        <v>2409</v>
      </c>
      <c r="M15" s="38">
        <v>2500</v>
      </c>
      <c r="N15" s="4">
        <f t="shared" si="1"/>
        <v>0.9636</v>
      </c>
      <c r="O15" s="2">
        <v>4306.6</v>
      </c>
      <c r="P15" s="102">
        <v>0</v>
      </c>
      <c r="Q15" s="96">
        <v>48.3</v>
      </c>
      <c r="R15" s="107">
        <v>499</v>
      </c>
      <c r="S15" s="169">
        <v>0</v>
      </c>
      <c r="T15" s="170"/>
      <c r="U15" s="101">
        <f t="shared" si="2"/>
        <v>547.3</v>
      </c>
    </row>
    <row r="16" spans="1:21" ht="12.75">
      <c r="A16" s="11">
        <v>42479</v>
      </c>
      <c r="B16" s="96">
        <v>1443.8</v>
      </c>
      <c r="C16" s="97">
        <v>61.9</v>
      </c>
      <c r="D16" s="70">
        <v>65.8</v>
      </c>
      <c r="E16" s="70">
        <v>386.3</v>
      </c>
      <c r="F16" s="88">
        <v>956.4</v>
      </c>
      <c r="G16" s="70">
        <v>64.55</v>
      </c>
      <c r="H16" s="70">
        <v>19</v>
      </c>
      <c r="I16" s="70">
        <v>0</v>
      </c>
      <c r="J16" s="70">
        <v>10.4</v>
      </c>
      <c r="K16" s="38">
        <f t="shared" si="0"/>
        <v>25.69999999999998</v>
      </c>
      <c r="L16" s="44">
        <v>3033.85</v>
      </c>
      <c r="M16" s="51">
        <v>2420</v>
      </c>
      <c r="N16" s="4">
        <f>L16/M16</f>
        <v>1.2536570247933885</v>
      </c>
      <c r="O16" s="2">
        <v>4306.6</v>
      </c>
      <c r="P16" s="102">
        <v>0</v>
      </c>
      <c r="Q16" s="96">
        <v>0</v>
      </c>
      <c r="R16" s="107">
        <v>166.3</v>
      </c>
      <c r="S16" s="169">
        <v>0</v>
      </c>
      <c r="T16" s="170"/>
      <c r="U16" s="101">
        <f t="shared" si="2"/>
        <v>166.3</v>
      </c>
    </row>
    <row r="17" spans="1:21" ht="12.75">
      <c r="A17" s="11">
        <v>42480</v>
      </c>
      <c r="B17" s="38">
        <v>2303.1</v>
      </c>
      <c r="C17" s="71">
        <v>38.3</v>
      </c>
      <c r="D17" s="3">
        <v>150.8</v>
      </c>
      <c r="E17" s="3">
        <v>441.3</v>
      </c>
      <c r="F17" s="38">
        <v>825.9</v>
      </c>
      <c r="G17" s="3">
        <v>12.9</v>
      </c>
      <c r="H17" s="3">
        <v>30.8</v>
      </c>
      <c r="I17" s="3">
        <v>0</v>
      </c>
      <c r="J17" s="3">
        <v>11.9</v>
      </c>
      <c r="K17" s="38">
        <f t="shared" si="0"/>
        <v>48.30000000000043</v>
      </c>
      <c r="L17" s="38">
        <v>3863.3</v>
      </c>
      <c r="M17" s="51">
        <v>3300</v>
      </c>
      <c r="N17" s="4">
        <f t="shared" si="1"/>
        <v>1.1706969696969698</v>
      </c>
      <c r="O17" s="2">
        <v>4306.6</v>
      </c>
      <c r="P17" s="102">
        <v>9.84</v>
      </c>
      <c r="Q17" s="96">
        <v>153.4</v>
      </c>
      <c r="R17" s="107">
        <v>38.74</v>
      </c>
      <c r="S17" s="169">
        <v>0</v>
      </c>
      <c r="T17" s="170"/>
      <c r="U17" s="101">
        <f t="shared" si="2"/>
        <v>201.98000000000002</v>
      </c>
    </row>
    <row r="18" spans="1:21" ht="12.75">
      <c r="A18" s="11">
        <v>42481</v>
      </c>
      <c r="B18" s="38">
        <v>1559.2</v>
      </c>
      <c r="C18" s="71">
        <v>185.9</v>
      </c>
      <c r="D18" s="3">
        <v>78.1</v>
      </c>
      <c r="E18" s="3">
        <v>293.6</v>
      </c>
      <c r="F18" s="38">
        <v>562</v>
      </c>
      <c r="G18" s="3">
        <v>51.9</v>
      </c>
      <c r="H18" s="3">
        <v>26.7</v>
      </c>
      <c r="I18" s="3">
        <v>0</v>
      </c>
      <c r="J18" s="3">
        <v>0.2</v>
      </c>
      <c r="K18" s="38">
        <f t="shared" si="0"/>
        <v>1.800000000000025</v>
      </c>
      <c r="L18" s="38">
        <v>2759.4</v>
      </c>
      <c r="M18" s="38">
        <v>3800</v>
      </c>
      <c r="N18" s="4">
        <f t="shared" si="1"/>
        <v>0.7261578947368421</v>
      </c>
      <c r="O18" s="2">
        <v>4306.6</v>
      </c>
      <c r="P18" s="102">
        <v>0</v>
      </c>
      <c r="Q18" s="96">
        <v>0.1</v>
      </c>
      <c r="R18" s="103">
        <v>0</v>
      </c>
      <c r="S18" s="169">
        <v>0</v>
      </c>
      <c r="T18" s="170"/>
      <c r="U18" s="101">
        <f t="shared" si="2"/>
        <v>0.1</v>
      </c>
    </row>
    <row r="19" spans="1:21" ht="12.75">
      <c r="A19" s="11">
        <v>42482</v>
      </c>
      <c r="B19" s="38">
        <v>2551.6</v>
      </c>
      <c r="C19" s="71">
        <v>30</v>
      </c>
      <c r="D19" s="3">
        <v>223.5</v>
      </c>
      <c r="E19" s="3">
        <v>688.5</v>
      </c>
      <c r="F19" s="38">
        <v>991.6</v>
      </c>
      <c r="G19" s="3">
        <v>26.5</v>
      </c>
      <c r="H19" s="3">
        <v>26.5</v>
      </c>
      <c r="I19" s="3">
        <v>0</v>
      </c>
      <c r="J19" s="3">
        <v>0</v>
      </c>
      <c r="K19" s="38">
        <f t="shared" si="0"/>
        <v>37.80000000000007</v>
      </c>
      <c r="L19" s="38">
        <v>4576</v>
      </c>
      <c r="M19" s="38">
        <v>5500</v>
      </c>
      <c r="N19" s="4">
        <f>L19/M19</f>
        <v>0.832</v>
      </c>
      <c r="O19" s="2">
        <v>4306.6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42485</v>
      </c>
      <c r="B20" s="38">
        <v>1237.7</v>
      </c>
      <c r="C20" s="71">
        <v>127.3</v>
      </c>
      <c r="D20" s="3">
        <v>389.8</v>
      </c>
      <c r="E20" s="3">
        <v>1011.2</v>
      </c>
      <c r="F20" s="38">
        <v>527.1</v>
      </c>
      <c r="G20" s="3">
        <v>70.7</v>
      </c>
      <c r="H20" s="3">
        <v>27.2</v>
      </c>
      <c r="I20" s="3">
        <v>0</v>
      </c>
      <c r="J20" s="3">
        <v>3.1</v>
      </c>
      <c r="K20" s="38">
        <f t="shared" si="0"/>
        <v>0.2999999999998386</v>
      </c>
      <c r="L20" s="38">
        <v>3394.4</v>
      </c>
      <c r="M20" s="38">
        <v>2360</v>
      </c>
      <c r="N20" s="4">
        <f t="shared" si="1"/>
        <v>1.4383050847457628</v>
      </c>
      <c r="O20" s="2">
        <v>4306.6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42486</v>
      </c>
      <c r="B21" s="38">
        <v>666.9</v>
      </c>
      <c r="C21" s="71">
        <v>597.6</v>
      </c>
      <c r="D21" s="3">
        <v>448.9</v>
      </c>
      <c r="E21" s="38">
        <v>1214.5</v>
      </c>
      <c r="F21" s="38">
        <v>714.1</v>
      </c>
      <c r="G21" s="3">
        <v>65.97</v>
      </c>
      <c r="H21" s="3">
        <v>21.4</v>
      </c>
      <c r="I21" s="3">
        <v>0</v>
      </c>
      <c r="J21" s="3">
        <v>0</v>
      </c>
      <c r="K21" s="38">
        <f t="shared" si="0"/>
        <v>21.229999999999798</v>
      </c>
      <c r="L21" s="38">
        <v>3750.6</v>
      </c>
      <c r="M21" s="38">
        <v>3000</v>
      </c>
      <c r="N21" s="4">
        <f t="shared" si="1"/>
        <v>1.2502</v>
      </c>
      <c r="O21" s="2">
        <v>4306.6</v>
      </c>
      <c r="P21" s="108">
        <v>0</v>
      </c>
      <c r="Q21" s="107">
        <v>0</v>
      </c>
      <c r="R21" s="103">
        <v>0</v>
      </c>
      <c r="S21" s="169">
        <v>0</v>
      </c>
      <c r="T21" s="170"/>
      <c r="U21" s="101">
        <f t="shared" si="2"/>
        <v>0</v>
      </c>
    </row>
    <row r="22" spans="1:21" ht="12.75">
      <c r="A22" s="11">
        <v>42487</v>
      </c>
      <c r="B22" s="38">
        <v>2184.5</v>
      </c>
      <c r="C22" s="71">
        <v>3296</v>
      </c>
      <c r="D22" s="3">
        <v>579.2</v>
      </c>
      <c r="E22" s="38">
        <v>1327.4</v>
      </c>
      <c r="F22" s="38">
        <v>328.1</v>
      </c>
      <c r="G22" s="3">
        <v>54.4</v>
      </c>
      <c r="H22" s="3">
        <v>21.4</v>
      </c>
      <c r="I22" s="3">
        <v>0</v>
      </c>
      <c r="J22" s="3">
        <v>3.1</v>
      </c>
      <c r="K22" s="38">
        <f t="shared" si="0"/>
        <v>6.599999999999662</v>
      </c>
      <c r="L22" s="38">
        <v>7800.7</v>
      </c>
      <c r="M22" s="38">
        <v>3200</v>
      </c>
      <c r="N22" s="4">
        <f t="shared" si="1"/>
        <v>2.43771875</v>
      </c>
      <c r="O22" s="2">
        <v>4306.6</v>
      </c>
      <c r="P22" s="108">
        <v>0</v>
      </c>
      <c r="Q22" s="107">
        <v>0</v>
      </c>
      <c r="R22" s="103">
        <v>27.8</v>
      </c>
      <c r="S22" s="169">
        <v>0</v>
      </c>
      <c r="T22" s="170"/>
      <c r="U22" s="101">
        <f t="shared" si="2"/>
        <v>27.8</v>
      </c>
    </row>
    <row r="23" spans="1:21" ht="12.75">
      <c r="A23" s="11">
        <v>42488</v>
      </c>
      <c r="B23" s="38">
        <v>4910.7</v>
      </c>
      <c r="C23" s="71">
        <v>1752.1</v>
      </c>
      <c r="D23" s="3">
        <v>714.5</v>
      </c>
      <c r="E23" s="38">
        <v>3189.3</v>
      </c>
      <c r="F23" s="38">
        <v>768.1</v>
      </c>
      <c r="G23" s="3">
        <v>28.3</v>
      </c>
      <c r="H23" s="3">
        <v>34.9</v>
      </c>
      <c r="I23" s="3">
        <v>0</v>
      </c>
      <c r="J23" s="3">
        <v>5.5</v>
      </c>
      <c r="K23" s="38">
        <f t="shared" si="0"/>
        <v>16.300000000001255</v>
      </c>
      <c r="L23" s="38">
        <v>11419.7</v>
      </c>
      <c r="M23" s="38">
        <v>5200</v>
      </c>
      <c r="N23" s="4">
        <f t="shared" si="1"/>
        <v>2.196096153846154</v>
      </c>
      <c r="O23" s="2">
        <v>4306.6</v>
      </c>
      <c r="P23" s="108">
        <v>0</v>
      </c>
      <c r="Q23" s="107">
        <v>0</v>
      </c>
      <c r="R23" s="103">
        <v>0</v>
      </c>
      <c r="S23" s="169">
        <v>0</v>
      </c>
      <c r="T23" s="170"/>
      <c r="U23" s="101">
        <f t="shared" si="2"/>
        <v>0</v>
      </c>
    </row>
    <row r="24" spans="1:21" ht="12.75">
      <c r="A24" s="11">
        <v>42489</v>
      </c>
      <c r="B24" s="38">
        <v>6112</v>
      </c>
      <c r="C24" s="71">
        <v>1277</v>
      </c>
      <c r="D24" s="3">
        <v>652.2</v>
      </c>
      <c r="E24" s="38">
        <v>2406</v>
      </c>
      <c r="F24" s="38">
        <v>654.3</v>
      </c>
      <c r="G24" s="3">
        <v>40.7</v>
      </c>
      <c r="H24" s="3">
        <v>19</v>
      </c>
      <c r="I24" s="3">
        <v>0</v>
      </c>
      <c r="J24" s="3">
        <v>21.2</v>
      </c>
      <c r="K24" s="38">
        <f t="shared" si="0"/>
        <v>2.300000000000953</v>
      </c>
      <c r="L24" s="38">
        <v>11184.7</v>
      </c>
      <c r="M24" s="38">
        <v>10800</v>
      </c>
      <c r="N24" s="4">
        <f t="shared" si="1"/>
        <v>1.0356203703703704</v>
      </c>
      <c r="O24" s="2">
        <v>4306.6</v>
      </c>
      <c r="P24" s="108">
        <v>12</v>
      </c>
      <c r="Q24" s="107">
        <v>0</v>
      </c>
      <c r="R24" s="103">
        <v>120.55</v>
      </c>
      <c r="S24" s="169">
        <v>0</v>
      </c>
      <c r="T24" s="170"/>
      <c r="U24" s="101">
        <f t="shared" si="2"/>
        <v>132.55</v>
      </c>
    </row>
    <row r="25" spans="1:21" ht="13.5" thickBot="1">
      <c r="A25" s="35" t="s">
        <v>29</v>
      </c>
      <c r="B25" s="86">
        <f aca="true" t="shared" si="3" ref="B25:M25">SUM(B4:B24)</f>
        <v>45755.979999999996</v>
      </c>
      <c r="C25" s="86">
        <f t="shared" si="3"/>
        <v>7747.68</v>
      </c>
      <c r="D25" s="86">
        <f t="shared" si="3"/>
        <v>4218.299999999999</v>
      </c>
      <c r="E25" s="86">
        <f t="shared" si="3"/>
        <v>13357.05</v>
      </c>
      <c r="F25" s="86">
        <f t="shared" si="3"/>
        <v>13207.94</v>
      </c>
      <c r="G25" s="86">
        <f t="shared" si="3"/>
        <v>861.82</v>
      </c>
      <c r="H25" s="86">
        <f t="shared" si="3"/>
        <v>498.59999999999997</v>
      </c>
      <c r="I25" s="87">
        <f t="shared" si="3"/>
        <v>629.8</v>
      </c>
      <c r="J25" s="87">
        <f t="shared" si="3"/>
        <v>393.59999999999997</v>
      </c>
      <c r="K25" s="39">
        <f t="shared" si="3"/>
        <v>3768.5700000000006</v>
      </c>
      <c r="L25" s="39">
        <f t="shared" si="3"/>
        <v>90439.34</v>
      </c>
      <c r="M25" s="39">
        <f t="shared" si="3"/>
        <v>79200</v>
      </c>
      <c r="N25" s="12">
        <f t="shared" si="1"/>
        <v>1.1419108585858586</v>
      </c>
      <c r="O25" s="2"/>
      <c r="P25" s="109">
        <f>SUM(P4:P24)</f>
        <v>153.64</v>
      </c>
      <c r="Q25" s="109">
        <f>SUM(Q4:Q24)</f>
        <v>300.70000000000005</v>
      </c>
      <c r="R25" s="109">
        <f>SUM(R4:R24)</f>
        <v>852.99</v>
      </c>
      <c r="S25" s="173">
        <f>SUM(S4:S24)</f>
        <v>1</v>
      </c>
      <c r="T25" s="174"/>
      <c r="U25" s="109">
        <f>P25+Q25+S25+R25+T25</f>
        <v>1308.33</v>
      </c>
    </row>
    <row r="26" spans="1:15" ht="12.7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15" ht="17.25" customHeight="1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56" t="s">
        <v>35</v>
      </c>
      <c r="Q28" s="156"/>
      <c r="R28" s="156"/>
      <c r="S28" s="156"/>
      <c r="T28" s="74"/>
      <c r="U28" s="74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3" t="s">
        <v>30</v>
      </c>
      <c r="Q29" s="163"/>
      <c r="R29" s="163"/>
      <c r="S29" s="163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0">
        <v>42491</v>
      </c>
      <c r="Q30" s="164">
        <f>'[2]квітень'!$D$89</f>
        <v>9087.9705</v>
      </c>
      <c r="R30" s="164"/>
      <c r="S30" s="164"/>
      <c r="T30" s="81"/>
      <c r="U30" s="81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1"/>
      <c r="Q31" s="164"/>
      <c r="R31" s="164"/>
      <c r="S31" s="164"/>
      <c r="T31" s="81"/>
      <c r="U31" s="81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54" t="s">
        <v>36</v>
      </c>
      <c r="R32" s="55" t="s">
        <v>41</v>
      </c>
      <c r="S32" s="72">
        <f>'[1]серпень'!$I$83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65" t="s">
        <v>48</v>
      </c>
      <c r="R33" s="166"/>
      <c r="S33" s="56">
        <f>'[1]серпень'!$I$82</f>
        <v>0</v>
      </c>
      <c r="T33" s="80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55" t="s">
        <v>42</v>
      </c>
      <c r="R34" s="155"/>
      <c r="S34" s="72">
        <f>'[1]серпень'!$I$81</f>
        <v>0</v>
      </c>
      <c r="T34" s="78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S35" s="80"/>
      <c r="T35" s="80"/>
      <c r="U35" s="79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56" t="s">
        <v>31</v>
      </c>
      <c r="Q38" s="156"/>
      <c r="R38" s="156"/>
      <c r="S38" s="156"/>
      <c r="T38" s="76"/>
      <c r="U38" s="76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9" t="s">
        <v>32</v>
      </c>
      <c r="Q39" s="159"/>
      <c r="R39" s="159"/>
      <c r="S39" s="159"/>
      <c r="T39" s="77"/>
      <c r="U39" s="77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60">
        <v>42491</v>
      </c>
      <c r="Q40" s="162">
        <f>'[3]залишки  (2)'!$K$6/1000</f>
        <v>151419.24718999988</v>
      </c>
      <c r="R40" s="162"/>
      <c r="S40" s="162"/>
      <c r="T40" s="75"/>
      <c r="U40" s="75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1"/>
      <c r="Q41" s="162"/>
      <c r="R41" s="162"/>
      <c r="S41" s="162"/>
      <c r="T41" s="75"/>
      <c r="U41" s="75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</sheetData>
  <sheetProtection/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22:T22"/>
    <mergeCell ref="S11:T11"/>
    <mergeCell ref="S12:T12"/>
    <mergeCell ref="S13:T13"/>
    <mergeCell ref="S14:T14"/>
    <mergeCell ref="S15:T15"/>
    <mergeCell ref="S16:T16"/>
    <mergeCell ref="S23:T23"/>
    <mergeCell ref="S24:T24"/>
    <mergeCell ref="S25:T25"/>
    <mergeCell ref="P28:S28"/>
    <mergeCell ref="P29:S29"/>
    <mergeCell ref="S17:T17"/>
    <mergeCell ref="S18:T18"/>
    <mergeCell ref="S19:T19"/>
    <mergeCell ref="S20:T20"/>
    <mergeCell ref="S21:T21"/>
    <mergeCell ref="P40:P41"/>
    <mergeCell ref="Q40:S41"/>
    <mergeCell ref="P30:P31"/>
    <mergeCell ref="Q30:S31"/>
    <mergeCell ref="Q33:R33"/>
    <mergeCell ref="Q34:R34"/>
    <mergeCell ref="P38:S38"/>
    <mergeCell ref="P39:S3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83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85</v>
      </c>
      <c r="Q1" s="139"/>
      <c r="R1" s="139"/>
      <c r="S1" s="139"/>
      <c r="T1" s="139"/>
      <c r="U1" s="140"/>
    </row>
    <row r="2" spans="1:21" ht="15" thickBot="1">
      <c r="A2" s="141" t="s">
        <v>86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87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84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42494</v>
      </c>
      <c r="B4" s="96">
        <v>1178.9</v>
      </c>
      <c r="C4" s="44">
        <v>21</v>
      </c>
      <c r="D4" s="44">
        <v>12</v>
      </c>
      <c r="E4" s="38">
        <v>185</v>
      </c>
      <c r="F4" s="42">
        <v>868.5</v>
      </c>
      <c r="G4" s="3">
        <v>40.8</v>
      </c>
      <c r="H4" s="3">
        <v>19.9</v>
      </c>
      <c r="I4" s="3">
        <v>0</v>
      </c>
      <c r="J4" s="3">
        <v>45.6</v>
      </c>
      <c r="K4" s="38">
        <f aca="true" t="shared" si="0" ref="K4:K22">L4-B4-C4-D4-E4-F4-G4-H4-I4-J4</f>
        <v>3357.999999999999</v>
      </c>
      <c r="L4" s="38">
        <v>5729.7</v>
      </c>
      <c r="M4" s="38">
        <v>5700</v>
      </c>
      <c r="N4" s="4">
        <f aca="true" t="shared" si="1" ref="N4:N23">L4/M4</f>
        <v>1.0052105263157893</v>
      </c>
      <c r="O4" s="2">
        <f>AVERAGE(L4:L22)</f>
        <v>4576.006315789474</v>
      </c>
      <c r="P4" s="98">
        <v>12.6</v>
      </c>
      <c r="Q4" s="99">
        <v>0</v>
      </c>
      <c r="R4" s="100">
        <v>242.4</v>
      </c>
      <c r="S4" s="167">
        <v>1</v>
      </c>
      <c r="T4" s="168"/>
      <c r="U4" s="101">
        <f>P4+Q4+S4+R4+T4</f>
        <v>256</v>
      </c>
    </row>
    <row r="5" spans="1:21" ht="12.75">
      <c r="A5" s="11">
        <v>42495</v>
      </c>
      <c r="B5" s="96">
        <v>2484.2</v>
      </c>
      <c r="C5" s="44">
        <v>11</v>
      </c>
      <c r="D5" s="44">
        <v>14.1</v>
      </c>
      <c r="E5" s="38">
        <v>165.75</v>
      </c>
      <c r="F5" s="45">
        <v>1016.6</v>
      </c>
      <c r="G5" s="3">
        <v>86.2</v>
      </c>
      <c r="H5" s="3">
        <v>28.8</v>
      </c>
      <c r="I5" s="3">
        <v>672.8</v>
      </c>
      <c r="J5" s="3">
        <v>1.4</v>
      </c>
      <c r="K5" s="38">
        <f t="shared" si="0"/>
        <v>29.549999999999933</v>
      </c>
      <c r="L5" s="38">
        <v>4510.4</v>
      </c>
      <c r="M5" s="38">
        <v>4500</v>
      </c>
      <c r="N5" s="4">
        <f t="shared" si="1"/>
        <v>1.002311111111111</v>
      </c>
      <c r="O5" s="2">
        <v>4576</v>
      </c>
      <c r="P5" s="102">
        <v>10.8</v>
      </c>
      <c r="Q5" s="96">
        <v>290.8</v>
      </c>
      <c r="R5" s="103">
        <v>0</v>
      </c>
      <c r="S5" s="169">
        <v>0</v>
      </c>
      <c r="T5" s="170"/>
      <c r="U5" s="101">
        <f aca="true" t="shared" si="2" ref="U5:U22">P5+Q5+S5+R5+T5</f>
        <v>301.6</v>
      </c>
    </row>
    <row r="6" spans="1:21" ht="12.75">
      <c r="A6" s="11">
        <v>42496</v>
      </c>
      <c r="B6" s="96">
        <v>5102.3</v>
      </c>
      <c r="C6" s="44">
        <v>3</v>
      </c>
      <c r="D6" s="46">
        <v>2.1</v>
      </c>
      <c r="E6" s="38">
        <v>352.5</v>
      </c>
      <c r="F6" s="47">
        <v>1264.6</v>
      </c>
      <c r="G6" s="3">
        <v>24.2</v>
      </c>
      <c r="H6" s="3">
        <v>34</v>
      </c>
      <c r="I6" s="3">
        <v>0</v>
      </c>
      <c r="J6" s="3">
        <v>9.9</v>
      </c>
      <c r="K6" s="38">
        <f t="shared" si="0"/>
        <v>14.559999999999851</v>
      </c>
      <c r="L6" s="38">
        <v>6807.16</v>
      </c>
      <c r="M6" s="38">
        <v>5500</v>
      </c>
      <c r="N6" s="4">
        <f t="shared" si="1"/>
        <v>1.2376654545454546</v>
      </c>
      <c r="O6" s="2">
        <v>4576</v>
      </c>
      <c r="P6" s="104">
        <v>0</v>
      </c>
      <c r="Q6" s="105">
        <v>155.6</v>
      </c>
      <c r="R6" s="106">
        <v>0</v>
      </c>
      <c r="S6" s="171">
        <v>0</v>
      </c>
      <c r="T6" s="172"/>
      <c r="U6" s="101">
        <f t="shared" si="2"/>
        <v>155.6</v>
      </c>
    </row>
    <row r="7" spans="1:21" ht="12.75">
      <c r="A7" s="11">
        <v>42500</v>
      </c>
      <c r="B7" s="113">
        <v>460.2</v>
      </c>
      <c r="C7" s="44">
        <v>15.9</v>
      </c>
      <c r="D7" s="44">
        <v>1.5</v>
      </c>
      <c r="E7" s="38">
        <v>162.7</v>
      </c>
      <c r="F7" s="45">
        <v>1203.8</v>
      </c>
      <c r="G7" s="3">
        <v>62.3</v>
      </c>
      <c r="H7" s="3">
        <v>103.3</v>
      </c>
      <c r="I7" s="3">
        <v>0</v>
      </c>
      <c r="J7" s="3">
        <v>37</v>
      </c>
      <c r="K7" s="38">
        <f t="shared" si="0"/>
        <v>29.100000000000037</v>
      </c>
      <c r="L7" s="38">
        <v>2075.8</v>
      </c>
      <c r="M7" s="38">
        <v>2500</v>
      </c>
      <c r="N7" s="4">
        <f t="shared" si="1"/>
        <v>0.8303200000000001</v>
      </c>
      <c r="O7" s="2">
        <v>4576</v>
      </c>
      <c r="P7" s="104">
        <v>0</v>
      </c>
      <c r="Q7" s="105">
        <v>0</v>
      </c>
      <c r="R7" s="103">
        <v>12.6</v>
      </c>
      <c r="S7" s="169">
        <v>0</v>
      </c>
      <c r="T7" s="170"/>
      <c r="U7" s="101">
        <f t="shared" si="2"/>
        <v>12.6</v>
      </c>
    </row>
    <row r="8" spans="1:21" ht="12.75">
      <c r="A8" s="11">
        <v>42501</v>
      </c>
      <c r="B8" s="96">
        <v>378.4</v>
      </c>
      <c r="C8" s="71">
        <v>83.2</v>
      </c>
      <c r="D8" s="3">
        <v>6.4</v>
      </c>
      <c r="E8" s="3">
        <v>296.8</v>
      </c>
      <c r="F8" s="38">
        <v>1523.8</v>
      </c>
      <c r="G8" s="3">
        <v>53.3</v>
      </c>
      <c r="H8" s="3">
        <v>24.7</v>
      </c>
      <c r="I8" s="3">
        <v>0</v>
      </c>
      <c r="J8" s="3">
        <v>0.5</v>
      </c>
      <c r="K8" s="38">
        <f t="shared" si="0"/>
        <v>9.459999999999813</v>
      </c>
      <c r="L8" s="38">
        <v>2376.56</v>
      </c>
      <c r="M8" s="38">
        <v>2900</v>
      </c>
      <c r="N8" s="4">
        <f t="shared" si="1"/>
        <v>0.8195034482758621</v>
      </c>
      <c r="O8" s="2">
        <v>4576</v>
      </c>
      <c r="P8" s="104">
        <v>0</v>
      </c>
      <c r="Q8" s="105">
        <v>294.7</v>
      </c>
      <c r="R8" s="103">
        <v>15.3</v>
      </c>
      <c r="S8" s="169">
        <v>0</v>
      </c>
      <c r="T8" s="170"/>
      <c r="U8" s="101">
        <f t="shared" si="2"/>
        <v>310</v>
      </c>
    </row>
    <row r="9" spans="1:21" ht="12.75">
      <c r="A9" s="11">
        <v>42502</v>
      </c>
      <c r="B9" s="96">
        <v>833.5</v>
      </c>
      <c r="C9" s="71">
        <v>31.75</v>
      </c>
      <c r="D9" s="3">
        <v>1</v>
      </c>
      <c r="E9" s="3">
        <v>155.3</v>
      </c>
      <c r="F9" s="38">
        <v>1145.9</v>
      </c>
      <c r="G9" s="3">
        <v>38.65</v>
      </c>
      <c r="H9" s="3">
        <v>33</v>
      </c>
      <c r="I9" s="3">
        <v>0.1</v>
      </c>
      <c r="J9" s="3">
        <v>12.6</v>
      </c>
      <c r="K9" s="38">
        <f t="shared" si="0"/>
        <v>15.000000000000137</v>
      </c>
      <c r="L9" s="38">
        <v>2266.8</v>
      </c>
      <c r="M9" s="38">
        <v>2000</v>
      </c>
      <c r="N9" s="4">
        <f t="shared" si="1"/>
        <v>1.1334000000000002</v>
      </c>
      <c r="O9" s="2">
        <v>4576</v>
      </c>
      <c r="P9" s="102">
        <v>0</v>
      </c>
      <c r="Q9" s="96">
        <v>0</v>
      </c>
      <c r="R9" s="107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42503</v>
      </c>
      <c r="B10" s="96">
        <v>4131.9</v>
      </c>
      <c r="C10" s="71">
        <v>26.4</v>
      </c>
      <c r="D10" s="3">
        <v>7.9</v>
      </c>
      <c r="E10" s="3">
        <v>200.8</v>
      </c>
      <c r="F10" s="38">
        <v>1214.6</v>
      </c>
      <c r="G10" s="3">
        <v>28.3</v>
      </c>
      <c r="H10" s="3">
        <v>27.3</v>
      </c>
      <c r="I10" s="3">
        <v>0</v>
      </c>
      <c r="J10" s="3">
        <v>0.9</v>
      </c>
      <c r="K10" s="38">
        <f>L10-B10-C10-D10-E10-F10-G10-H10-I10-J10</f>
        <v>209.1000000000001</v>
      </c>
      <c r="L10" s="38">
        <v>5847.2</v>
      </c>
      <c r="M10" s="51">
        <v>5500</v>
      </c>
      <c r="N10" s="4">
        <f t="shared" si="1"/>
        <v>1.0631272727272727</v>
      </c>
      <c r="O10" s="2">
        <v>4576</v>
      </c>
      <c r="P10" s="102">
        <v>77.7</v>
      </c>
      <c r="Q10" s="96">
        <v>0</v>
      </c>
      <c r="R10" s="103">
        <v>0.3</v>
      </c>
      <c r="S10" s="169">
        <v>0</v>
      </c>
      <c r="T10" s="170"/>
      <c r="U10" s="101">
        <f t="shared" si="2"/>
        <v>78</v>
      </c>
    </row>
    <row r="11" spans="1:21" ht="12.75">
      <c r="A11" s="11">
        <v>42506</v>
      </c>
      <c r="B11" s="96">
        <v>2302.93</v>
      </c>
      <c r="C11" s="71">
        <v>69.55</v>
      </c>
      <c r="D11" s="3">
        <v>5.45</v>
      </c>
      <c r="E11" s="3">
        <v>269.87</v>
      </c>
      <c r="F11" s="38">
        <v>1540.4</v>
      </c>
      <c r="G11" s="3">
        <v>24.86</v>
      </c>
      <c r="H11" s="3">
        <v>25.6</v>
      </c>
      <c r="I11" s="3">
        <v>0</v>
      </c>
      <c r="J11" s="3">
        <v>6.6</v>
      </c>
      <c r="K11" s="38">
        <f>L11-B11-C11-D11-E11-F11-G11-H11-I11-J11</f>
        <v>8.540000000000363</v>
      </c>
      <c r="L11" s="38">
        <v>4253.8</v>
      </c>
      <c r="M11" s="38">
        <v>1600</v>
      </c>
      <c r="N11" s="4">
        <f t="shared" si="1"/>
        <v>2.6586250000000002</v>
      </c>
      <c r="O11" s="2">
        <v>4576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42507</v>
      </c>
      <c r="B12" s="114">
        <v>602.4</v>
      </c>
      <c r="C12" s="71">
        <v>38.7</v>
      </c>
      <c r="D12" s="3">
        <v>21.8</v>
      </c>
      <c r="E12" s="3">
        <v>292.8</v>
      </c>
      <c r="F12" s="38">
        <v>1455.7</v>
      </c>
      <c r="G12" s="3">
        <v>60.6</v>
      </c>
      <c r="H12" s="3">
        <v>17.3</v>
      </c>
      <c r="I12" s="3">
        <v>0</v>
      </c>
      <c r="J12" s="3">
        <v>4.8</v>
      </c>
      <c r="K12" s="38">
        <f t="shared" si="0"/>
        <v>15.200000000000088</v>
      </c>
      <c r="L12" s="38">
        <v>2509.3</v>
      </c>
      <c r="M12" s="38">
        <v>2400</v>
      </c>
      <c r="N12" s="4">
        <f t="shared" si="1"/>
        <v>1.0455416666666668</v>
      </c>
      <c r="O12" s="2">
        <v>4576</v>
      </c>
      <c r="P12" s="102">
        <v>0</v>
      </c>
      <c r="Q12" s="96">
        <v>0</v>
      </c>
      <c r="R12" s="103">
        <v>0.05</v>
      </c>
      <c r="S12" s="169">
        <v>0</v>
      </c>
      <c r="T12" s="170"/>
      <c r="U12" s="101">
        <f t="shared" si="2"/>
        <v>0.05</v>
      </c>
    </row>
    <row r="13" spans="1:21" ht="12.75">
      <c r="A13" s="11">
        <v>42508</v>
      </c>
      <c r="B13" s="113">
        <v>934.6</v>
      </c>
      <c r="C13" s="71">
        <v>106.4</v>
      </c>
      <c r="D13" s="3">
        <v>10.1</v>
      </c>
      <c r="E13" s="3">
        <v>286.9</v>
      </c>
      <c r="F13" s="38">
        <v>2401.8</v>
      </c>
      <c r="G13" s="3">
        <v>28.7</v>
      </c>
      <c r="H13" s="3">
        <v>31.2</v>
      </c>
      <c r="I13" s="3">
        <v>0</v>
      </c>
      <c r="J13" s="3">
        <v>63.5</v>
      </c>
      <c r="K13" s="38">
        <f t="shared" si="0"/>
        <v>20.49999999999963</v>
      </c>
      <c r="L13" s="38">
        <v>3883.7</v>
      </c>
      <c r="M13" s="38">
        <v>5030</v>
      </c>
      <c r="N13" s="4">
        <f t="shared" si="1"/>
        <v>0.772107355864811</v>
      </c>
      <c r="O13" s="2">
        <v>4576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42509</v>
      </c>
      <c r="B14" s="38">
        <v>2612.8</v>
      </c>
      <c r="C14" s="71">
        <v>35.74</v>
      </c>
      <c r="D14" s="3">
        <v>13.12</v>
      </c>
      <c r="E14" s="3">
        <v>452.3</v>
      </c>
      <c r="F14" s="38">
        <v>1710.72</v>
      </c>
      <c r="G14" s="3">
        <v>65</v>
      </c>
      <c r="H14" s="3">
        <v>28.8</v>
      </c>
      <c r="I14" s="3">
        <v>0</v>
      </c>
      <c r="J14" s="3">
        <v>2.9</v>
      </c>
      <c r="K14" s="38">
        <f t="shared" si="0"/>
        <v>67.22000000000052</v>
      </c>
      <c r="L14" s="38">
        <v>4988.6</v>
      </c>
      <c r="M14" s="38">
        <v>7800</v>
      </c>
      <c r="N14" s="4">
        <f t="shared" si="1"/>
        <v>0.6395641025641026</v>
      </c>
      <c r="O14" s="2">
        <v>4576</v>
      </c>
      <c r="P14" s="102">
        <v>0</v>
      </c>
      <c r="Q14" s="96">
        <v>0</v>
      </c>
      <c r="R14" s="107">
        <v>0</v>
      </c>
      <c r="S14" s="169">
        <v>0</v>
      </c>
      <c r="T14" s="170"/>
      <c r="U14" s="101">
        <f t="shared" si="2"/>
        <v>0</v>
      </c>
    </row>
    <row r="15" spans="1:21" ht="12.75">
      <c r="A15" s="11">
        <v>42510</v>
      </c>
      <c r="B15" s="38">
        <v>4134.1</v>
      </c>
      <c r="C15" s="71">
        <v>195.25</v>
      </c>
      <c r="D15" s="3">
        <v>7.8</v>
      </c>
      <c r="E15" s="3">
        <v>528.4</v>
      </c>
      <c r="F15" s="38">
        <v>783.2</v>
      </c>
      <c r="G15" s="3">
        <v>21.5</v>
      </c>
      <c r="H15" s="3">
        <v>21.35</v>
      </c>
      <c r="I15" s="3">
        <v>0</v>
      </c>
      <c r="J15" s="3">
        <v>11.9</v>
      </c>
      <c r="K15" s="38">
        <f t="shared" si="0"/>
        <v>28.99999999999966</v>
      </c>
      <c r="L15" s="38">
        <v>5732.5</v>
      </c>
      <c r="M15" s="38">
        <v>3500</v>
      </c>
      <c r="N15" s="4">
        <f t="shared" si="1"/>
        <v>1.637857142857143</v>
      </c>
      <c r="O15" s="2">
        <v>4576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42513</v>
      </c>
      <c r="B16" s="96">
        <v>1051</v>
      </c>
      <c r="C16" s="97">
        <v>1921</v>
      </c>
      <c r="D16" s="70">
        <v>7.4</v>
      </c>
      <c r="E16" s="70">
        <v>724.5</v>
      </c>
      <c r="F16" s="88">
        <v>116.3</v>
      </c>
      <c r="G16" s="70">
        <v>18.7</v>
      </c>
      <c r="H16" s="70">
        <v>28</v>
      </c>
      <c r="I16" s="70">
        <v>0</v>
      </c>
      <c r="J16" s="70">
        <v>4.2</v>
      </c>
      <c r="K16" s="38">
        <f t="shared" si="0"/>
        <v>12.900000000000023</v>
      </c>
      <c r="L16" s="44">
        <v>3884</v>
      </c>
      <c r="M16" s="51">
        <v>2420</v>
      </c>
      <c r="N16" s="4">
        <f>L16/M16</f>
        <v>1.6049586776859504</v>
      </c>
      <c r="O16" s="2">
        <v>4576</v>
      </c>
      <c r="P16" s="102">
        <v>0</v>
      </c>
      <c r="Q16" s="96">
        <v>0</v>
      </c>
      <c r="R16" s="107">
        <v>0</v>
      </c>
      <c r="S16" s="169">
        <v>0</v>
      </c>
      <c r="T16" s="170"/>
      <c r="U16" s="101">
        <f t="shared" si="2"/>
        <v>0</v>
      </c>
    </row>
    <row r="17" spans="1:21" ht="12.75">
      <c r="A17" s="11">
        <v>42514</v>
      </c>
      <c r="B17" s="38">
        <v>571.9</v>
      </c>
      <c r="C17" s="71">
        <v>2021.5</v>
      </c>
      <c r="D17" s="3">
        <v>9.5</v>
      </c>
      <c r="E17" s="3">
        <v>816.7</v>
      </c>
      <c r="F17" s="38">
        <v>175</v>
      </c>
      <c r="G17" s="3">
        <v>5.6</v>
      </c>
      <c r="H17" s="3">
        <v>20.6</v>
      </c>
      <c r="I17" s="3">
        <v>0</v>
      </c>
      <c r="J17" s="3">
        <v>4</v>
      </c>
      <c r="K17" s="38">
        <f t="shared" si="0"/>
        <v>13.399999999999679</v>
      </c>
      <c r="L17" s="38">
        <v>3638.2</v>
      </c>
      <c r="M17" s="51">
        <v>3300</v>
      </c>
      <c r="N17" s="4">
        <f t="shared" si="1"/>
        <v>1.1024848484848484</v>
      </c>
      <c r="O17" s="2">
        <v>4576</v>
      </c>
      <c r="P17" s="102">
        <v>105</v>
      </c>
      <c r="Q17" s="96">
        <v>0</v>
      </c>
      <c r="R17" s="107">
        <v>32.6</v>
      </c>
      <c r="S17" s="169">
        <v>0</v>
      </c>
      <c r="T17" s="170"/>
      <c r="U17" s="101">
        <f t="shared" si="2"/>
        <v>137.6</v>
      </c>
    </row>
    <row r="18" spans="1:21" ht="12.75">
      <c r="A18" s="11">
        <v>42515</v>
      </c>
      <c r="B18" s="38">
        <v>1570.8</v>
      </c>
      <c r="C18" s="71">
        <v>1247.2</v>
      </c>
      <c r="D18" s="3">
        <v>6.7</v>
      </c>
      <c r="E18" s="3">
        <v>1128.95</v>
      </c>
      <c r="F18" s="38">
        <v>83.8</v>
      </c>
      <c r="G18" s="3">
        <v>25.4</v>
      </c>
      <c r="H18" s="3">
        <v>34.9</v>
      </c>
      <c r="I18" s="3">
        <v>0</v>
      </c>
      <c r="J18" s="3">
        <v>0</v>
      </c>
      <c r="K18" s="38">
        <f t="shared" si="0"/>
        <v>16.449999999999505</v>
      </c>
      <c r="L18" s="38">
        <v>4114.2</v>
      </c>
      <c r="M18" s="38">
        <v>4800</v>
      </c>
      <c r="N18" s="4">
        <f t="shared" si="1"/>
        <v>0.8571249999999999</v>
      </c>
      <c r="O18" s="2">
        <v>4576</v>
      </c>
      <c r="P18" s="102">
        <v>9.8</v>
      </c>
      <c r="Q18" s="96">
        <v>0</v>
      </c>
      <c r="R18" s="103">
        <v>0</v>
      </c>
      <c r="S18" s="169">
        <v>0</v>
      </c>
      <c r="T18" s="170"/>
      <c r="U18" s="101">
        <f t="shared" si="2"/>
        <v>9.8</v>
      </c>
    </row>
    <row r="19" spans="1:21" ht="12.75">
      <c r="A19" s="11">
        <v>42516</v>
      </c>
      <c r="B19" s="38">
        <v>387.2</v>
      </c>
      <c r="C19" s="71">
        <v>665.3</v>
      </c>
      <c r="D19" s="3">
        <v>22.4</v>
      </c>
      <c r="E19" s="3">
        <v>962.7</v>
      </c>
      <c r="F19" s="38">
        <v>129.5</v>
      </c>
      <c r="G19" s="3">
        <v>81.6</v>
      </c>
      <c r="H19" s="3">
        <v>22.9</v>
      </c>
      <c r="I19" s="3">
        <v>0</v>
      </c>
      <c r="J19" s="3">
        <v>0</v>
      </c>
      <c r="K19" s="38">
        <f t="shared" si="0"/>
        <v>33.49999999999978</v>
      </c>
      <c r="L19" s="38">
        <v>2305.1</v>
      </c>
      <c r="M19" s="38">
        <v>2500</v>
      </c>
      <c r="N19" s="4">
        <f>L19/M19</f>
        <v>0.92204</v>
      </c>
      <c r="O19" s="2">
        <v>4576</v>
      </c>
      <c r="P19" s="102">
        <v>23.3</v>
      </c>
      <c r="Q19" s="96">
        <v>0</v>
      </c>
      <c r="R19" s="103">
        <v>0</v>
      </c>
      <c r="S19" s="169">
        <v>0</v>
      </c>
      <c r="T19" s="170"/>
      <c r="U19" s="101">
        <f t="shared" si="2"/>
        <v>23.3</v>
      </c>
    </row>
    <row r="20" spans="1:21" ht="12.75">
      <c r="A20" s="11">
        <v>42517</v>
      </c>
      <c r="B20" s="38">
        <v>3548.85</v>
      </c>
      <c r="C20" s="71">
        <v>861.4</v>
      </c>
      <c r="D20" s="3">
        <v>27.5</v>
      </c>
      <c r="E20" s="3">
        <v>2807.4</v>
      </c>
      <c r="F20" s="38">
        <v>-6.5</v>
      </c>
      <c r="G20" s="3">
        <v>84.4</v>
      </c>
      <c r="H20" s="3">
        <v>23.6</v>
      </c>
      <c r="I20" s="3">
        <v>0</v>
      </c>
      <c r="J20" s="3">
        <v>2.5</v>
      </c>
      <c r="K20" s="38">
        <f t="shared" si="0"/>
        <v>7.150000000000084</v>
      </c>
      <c r="L20" s="38">
        <v>7356.3</v>
      </c>
      <c r="M20" s="38">
        <v>2500</v>
      </c>
      <c r="N20" s="4">
        <f t="shared" si="1"/>
        <v>2.94252</v>
      </c>
      <c r="O20" s="2">
        <v>4576</v>
      </c>
      <c r="P20" s="102">
        <v>138.5</v>
      </c>
      <c r="Q20" s="96">
        <v>0</v>
      </c>
      <c r="R20" s="103">
        <v>0</v>
      </c>
      <c r="S20" s="169">
        <v>0</v>
      </c>
      <c r="T20" s="170"/>
      <c r="U20" s="101">
        <f t="shared" si="2"/>
        <v>138.5</v>
      </c>
    </row>
    <row r="21" spans="1:21" ht="12.75">
      <c r="A21" s="11">
        <v>42520</v>
      </c>
      <c r="B21" s="38">
        <v>3573.5</v>
      </c>
      <c r="C21" s="71">
        <v>1852.4</v>
      </c>
      <c r="D21" s="3">
        <v>12.8</v>
      </c>
      <c r="E21" s="38">
        <v>3265</v>
      </c>
      <c r="F21" s="38">
        <v>125.7</v>
      </c>
      <c r="G21" s="3">
        <v>16.6</v>
      </c>
      <c r="H21" s="3">
        <v>34.2</v>
      </c>
      <c r="I21" s="3">
        <v>0</v>
      </c>
      <c r="J21" s="3">
        <v>4.1</v>
      </c>
      <c r="K21" s="38">
        <f t="shared" si="0"/>
        <v>6.69999999999972</v>
      </c>
      <c r="L21" s="38">
        <v>8891</v>
      </c>
      <c r="M21" s="38">
        <v>8000</v>
      </c>
      <c r="N21" s="4">
        <f t="shared" si="1"/>
        <v>1.111375</v>
      </c>
      <c r="O21" s="2">
        <v>4576</v>
      </c>
      <c r="P21" s="108">
        <v>19.3</v>
      </c>
      <c r="Q21" s="107">
        <v>0</v>
      </c>
      <c r="R21" s="103">
        <v>0</v>
      </c>
      <c r="S21" s="169">
        <v>0</v>
      </c>
      <c r="T21" s="170"/>
      <c r="U21" s="101">
        <f t="shared" si="2"/>
        <v>19.3</v>
      </c>
    </row>
    <row r="22" spans="1:21" ht="12.75">
      <c r="A22" s="11">
        <v>42521</v>
      </c>
      <c r="B22" s="38">
        <v>5203.6</v>
      </c>
      <c r="C22" s="71">
        <v>5.2</v>
      </c>
      <c r="D22" s="3">
        <v>37.3</v>
      </c>
      <c r="E22" s="38">
        <v>189.1</v>
      </c>
      <c r="F22" s="38">
        <v>192.7</v>
      </c>
      <c r="G22" s="3">
        <v>89.3</v>
      </c>
      <c r="H22" s="3">
        <v>15.2</v>
      </c>
      <c r="I22" s="3">
        <v>0</v>
      </c>
      <c r="J22" s="3">
        <v>28.1</v>
      </c>
      <c r="K22" s="38">
        <f t="shared" si="0"/>
        <v>13.299999999999805</v>
      </c>
      <c r="L22" s="38">
        <v>5773.8</v>
      </c>
      <c r="M22" s="38">
        <v>7806.4</v>
      </c>
      <c r="N22" s="4">
        <f t="shared" si="1"/>
        <v>0.7396238983398238</v>
      </c>
      <c r="O22" s="2">
        <v>4576</v>
      </c>
      <c r="P22" s="108">
        <v>0</v>
      </c>
      <c r="Q22" s="107">
        <v>0</v>
      </c>
      <c r="R22" s="103">
        <v>0</v>
      </c>
      <c r="S22" s="169">
        <v>0</v>
      </c>
      <c r="T22" s="170"/>
      <c r="U22" s="101">
        <f t="shared" si="2"/>
        <v>0</v>
      </c>
    </row>
    <row r="23" spans="1:21" ht="13.5" thickBot="1">
      <c r="A23" s="35" t="s">
        <v>29</v>
      </c>
      <c r="B23" s="86">
        <f aca="true" t="shared" si="3" ref="B23:M23">SUM(B4:B22)</f>
        <v>41063.079999999994</v>
      </c>
      <c r="C23" s="86">
        <f t="shared" si="3"/>
        <v>9211.89</v>
      </c>
      <c r="D23" s="86">
        <f t="shared" si="3"/>
        <v>226.87</v>
      </c>
      <c r="E23" s="86">
        <f t="shared" si="3"/>
        <v>13243.470000000001</v>
      </c>
      <c r="F23" s="86">
        <f t="shared" si="3"/>
        <v>16946.12</v>
      </c>
      <c r="G23" s="86">
        <f t="shared" si="3"/>
        <v>856.0100000000001</v>
      </c>
      <c r="H23" s="86">
        <f t="shared" si="3"/>
        <v>574.6500000000001</v>
      </c>
      <c r="I23" s="87">
        <f t="shared" si="3"/>
        <v>672.9</v>
      </c>
      <c r="J23" s="87">
        <f t="shared" si="3"/>
        <v>240.5</v>
      </c>
      <c r="K23" s="39">
        <f t="shared" si="3"/>
        <v>3908.629999999998</v>
      </c>
      <c r="L23" s="39">
        <f t="shared" si="3"/>
        <v>86944.12</v>
      </c>
      <c r="M23" s="39">
        <f t="shared" si="3"/>
        <v>80256.4</v>
      </c>
      <c r="N23" s="12">
        <f t="shared" si="1"/>
        <v>1.0833294291794797</v>
      </c>
      <c r="O23" s="2"/>
      <c r="P23" s="109">
        <f>SUM(P4:P22)</f>
        <v>397.00000000000006</v>
      </c>
      <c r="Q23" s="109">
        <f>SUM(Q4:Q22)</f>
        <v>741.0999999999999</v>
      </c>
      <c r="R23" s="109">
        <f>SUM(R4:R22)</f>
        <v>303.25000000000006</v>
      </c>
      <c r="S23" s="173">
        <f>SUM(S4:S22)</f>
        <v>1</v>
      </c>
      <c r="T23" s="174"/>
      <c r="U23" s="109">
        <f>P23+Q23+S23+R23+T23</f>
        <v>1442.35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56" t="s">
        <v>35</v>
      </c>
      <c r="Q26" s="156"/>
      <c r="R26" s="156"/>
      <c r="S26" s="156"/>
      <c r="T26" s="74"/>
      <c r="U26" s="74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63" t="s">
        <v>30</v>
      </c>
      <c r="Q27" s="163"/>
      <c r="R27" s="163"/>
      <c r="S27" s="163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60">
        <v>42522</v>
      </c>
      <c r="Q28" s="164">
        <f>'[2]травень'!$D$93</f>
        <v>2811.04042</v>
      </c>
      <c r="R28" s="164"/>
      <c r="S28" s="164"/>
      <c r="T28" s="81"/>
      <c r="U28" s="8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1"/>
      <c r="Q29" s="164"/>
      <c r="R29" s="164"/>
      <c r="S29" s="164"/>
      <c r="T29" s="81"/>
      <c r="U29" s="81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4" t="s">
        <v>36</v>
      </c>
      <c r="R30" s="55" t="s">
        <v>41</v>
      </c>
      <c r="S30" s="72">
        <f>'[1]серпень'!$I$83</f>
        <v>0</v>
      </c>
      <c r="T30" s="78"/>
      <c r="U30" s="79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65" t="s">
        <v>48</v>
      </c>
      <c r="R31" s="166"/>
      <c r="S31" s="56">
        <f>'[1]серпень'!$I$82</f>
        <v>0</v>
      </c>
      <c r="T31" s="80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55" t="s">
        <v>42</v>
      </c>
      <c r="R32" s="155"/>
      <c r="S32" s="72">
        <f>'[1]серпень'!$I$81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0"/>
      <c r="T33" s="80"/>
      <c r="U33" s="79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56" t="s">
        <v>31</v>
      </c>
      <c r="Q36" s="156"/>
      <c r="R36" s="156"/>
      <c r="S36" s="156"/>
      <c r="T36" s="76"/>
      <c r="U36" s="76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59" t="s">
        <v>32</v>
      </c>
      <c r="Q37" s="159"/>
      <c r="R37" s="159"/>
      <c r="S37" s="159"/>
      <c r="T37" s="77"/>
      <c r="U37" s="77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60">
        <v>42522</v>
      </c>
      <c r="Q38" s="162">
        <v>75640.77</v>
      </c>
      <c r="R38" s="162"/>
      <c r="S38" s="162"/>
      <c r="T38" s="75"/>
      <c r="U38" s="75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61"/>
      <c r="Q39" s="162"/>
      <c r="R39" s="162"/>
      <c r="S39" s="162"/>
      <c r="T39" s="75"/>
      <c r="U39" s="75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16:T16"/>
    <mergeCell ref="S5:T5"/>
    <mergeCell ref="S6:T6"/>
    <mergeCell ref="S7:T7"/>
    <mergeCell ref="S8:T8"/>
    <mergeCell ref="S9:T9"/>
    <mergeCell ref="S10:T10"/>
    <mergeCell ref="S17:T17"/>
    <mergeCell ref="S18:T18"/>
    <mergeCell ref="S19:T19"/>
    <mergeCell ref="S20:T20"/>
    <mergeCell ref="S21:T21"/>
    <mergeCell ref="S11:T11"/>
    <mergeCell ref="S12:T12"/>
    <mergeCell ref="S13:T13"/>
    <mergeCell ref="S14:T14"/>
    <mergeCell ref="S15:T15"/>
    <mergeCell ref="S22:T22"/>
    <mergeCell ref="S23:T23"/>
    <mergeCell ref="P26:S26"/>
    <mergeCell ref="P27:S27"/>
    <mergeCell ref="P28:P29"/>
    <mergeCell ref="Q28:S29"/>
    <mergeCell ref="Q31:R31"/>
    <mergeCell ref="Q32:R32"/>
    <mergeCell ref="P36:S36"/>
    <mergeCell ref="P37:S37"/>
    <mergeCell ref="P38:P39"/>
    <mergeCell ref="Q38:S3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:S39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88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90</v>
      </c>
      <c r="Q1" s="139"/>
      <c r="R1" s="139"/>
      <c r="S1" s="139"/>
      <c r="T1" s="139"/>
      <c r="U1" s="140"/>
    </row>
    <row r="2" spans="1:21" ht="15" thickBot="1">
      <c r="A2" s="141" t="s">
        <v>91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92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89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42522</v>
      </c>
      <c r="B4" s="96">
        <v>679.8</v>
      </c>
      <c r="C4" s="44">
        <v>3.3</v>
      </c>
      <c r="D4" s="44">
        <v>2</v>
      </c>
      <c r="E4" s="38">
        <v>175.2</v>
      </c>
      <c r="F4" s="42">
        <v>160.1</v>
      </c>
      <c r="G4" s="3">
        <v>45.6</v>
      </c>
      <c r="H4" s="3">
        <v>27.4</v>
      </c>
      <c r="I4" s="3">
        <v>0</v>
      </c>
      <c r="J4" s="3">
        <v>4.7</v>
      </c>
      <c r="K4" s="38">
        <f aca="true" t="shared" si="0" ref="K4:K22">L4-B4-C4-D4-E4-F4-G4-H4-I4-J4</f>
        <v>3828.7500000000005</v>
      </c>
      <c r="L4" s="38">
        <v>4926.85</v>
      </c>
      <c r="M4" s="38">
        <v>4900</v>
      </c>
      <c r="N4" s="4">
        <f aca="true" t="shared" si="1" ref="N4:N23">L4/M4</f>
        <v>1.0054795918367347</v>
      </c>
      <c r="O4" s="2">
        <f>AVERAGE(L4:L22)</f>
        <v>5101.933684210526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42523</v>
      </c>
      <c r="B5" s="96">
        <v>508.05</v>
      </c>
      <c r="C5" s="44">
        <v>4.55</v>
      </c>
      <c r="D5" s="44">
        <v>3.4</v>
      </c>
      <c r="E5" s="38">
        <v>113.3</v>
      </c>
      <c r="F5" s="45">
        <v>135.5</v>
      </c>
      <c r="G5" s="3">
        <v>25.3</v>
      </c>
      <c r="H5" s="3">
        <v>28.9</v>
      </c>
      <c r="I5" s="3">
        <v>623.8</v>
      </c>
      <c r="J5" s="3">
        <v>12.3</v>
      </c>
      <c r="K5" s="38">
        <f t="shared" si="0"/>
        <v>9.750000000000181</v>
      </c>
      <c r="L5" s="38">
        <v>1464.85</v>
      </c>
      <c r="M5" s="38">
        <v>1500</v>
      </c>
      <c r="N5" s="4">
        <f t="shared" si="1"/>
        <v>0.9765666666666666</v>
      </c>
      <c r="O5" s="2">
        <v>5101.9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2">P5+Q5+S5+R5+T5</f>
        <v>0</v>
      </c>
    </row>
    <row r="6" spans="1:21" ht="12.75">
      <c r="A6" s="11">
        <v>42524</v>
      </c>
      <c r="B6" s="96">
        <v>2376.6</v>
      </c>
      <c r="C6" s="44">
        <v>5.35</v>
      </c>
      <c r="D6" s="46">
        <v>0.5</v>
      </c>
      <c r="E6" s="38">
        <v>96.8</v>
      </c>
      <c r="F6" s="47">
        <v>164.4</v>
      </c>
      <c r="G6" s="3">
        <v>68.9</v>
      </c>
      <c r="H6" s="3">
        <v>30.7</v>
      </c>
      <c r="I6" s="3">
        <v>0</v>
      </c>
      <c r="J6" s="3">
        <v>0.4</v>
      </c>
      <c r="K6" s="38">
        <f t="shared" si="0"/>
        <v>11.549999999999864</v>
      </c>
      <c r="L6" s="38">
        <v>2755.2</v>
      </c>
      <c r="M6" s="38">
        <v>2600</v>
      </c>
      <c r="N6" s="4">
        <f t="shared" si="1"/>
        <v>1.0596923076923077</v>
      </c>
      <c r="O6" s="2">
        <v>5101.9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42527</v>
      </c>
      <c r="B7" s="96">
        <v>3174.4</v>
      </c>
      <c r="C7" s="44">
        <v>6.4</v>
      </c>
      <c r="D7" s="44">
        <v>6.2</v>
      </c>
      <c r="E7" s="38">
        <v>68.2</v>
      </c>
      <c r="F7" s="45">
        <v>284.65</v>
      </c>
      <c r="G7" s="3">
        <v>29</v>
      </c>
      <c r="H7" s="3">
        <v>30.8</v>
      </c>
      <c r="I7" s="3">
        <v>0</v>
      </c>
      <c r="J7" s="3">
        <v>2.35</v>
      </c>
      <c r="K7" s="38">
        <f t="shared" si="0"/>
        <v>16.999999999999975</v>
      </c>
      <c r="L7" s="38">
        <v>3619</v>
      </c>
      <c r="M7" s="38">
        <v>3000</v>
      </c>
      <c r="N7" s="4">
        <f t="shared" si="1"/>
        <v>1.2063333333333333</v>
      </c>
      <c r="O7" s="2">
        <v>5101.9</v>
      </c>
      <c r="P7" s="104">
        <v>15.44</v>
      </c>
      <c r="Q7" s="105">
        <v>0</v>
      </c>
      <c r="R7" s="103">
        <v>0</v>
      </c>
      <c r="S7" s="169">
        <v>0</v>
      </c>
      <c r="T7" s="170"/>
      <c r="U7" s="101">
        <f t="shared" si="2"/>
        <v>15.44</v>
      </c>
    </row>
    <row r="8" spans="1:21" ht="12.75">
      <c r="A8" s="11">
        <v>42528</v>
      </c>
      <c r="B8" s="96">
        <v>4729.8</v>
      </c>
      <c r="C8" s="71">
        <v>74.1</v>
      </c>
      <c r="D8" s="3">
        <v>13.5</v>
      </c>
      <c r="E8" s="3">
        <v>337.2</v>
      </c>
      <c r="F8" s="38">
        <v>213.4</v>
      </c>
      <c r="G8" s="3">
        <v>69</v>
      </c>
      <c r="H8" s="3">
        <v>17.4</v>
      </c>
      <c r="I8" s="3">
        <v>0</v>
      </c>
      <c r="J8" s="3">
        <v>48.6</v>
      </c>
      <c r="K8" s="38">
        <f t="shared" si="0"/>
        <v>20.299999999999976</v>
      </c>
      <c r="L8" s="38">
        <v>5523.3</v>
      </c>
      <c r="M8" s="38">
        <v>4800</v>
      </c>
      <c r="N8" s="4">
        <f t="shared" si="1"/>
        <v>1.1506875</v>
      </c>
      <c r="O8" s="2">
        <v>5101.9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42529</v>
      </c>
      <c r="B9" s="96">
        <v>1389.3</v>
      </c>
      <c r="C9" s="71">
        <v>1.8</v>
      </c>
      <c r="D9" s="3">
        <v>11.1</v>
      </c>
      <c r="E9" s="3">
        <v>200.8</v>
      </c>
      <c r="F9" s="38">
        <v>201.5</v>
      </c>
      <c r="G9" s="3">
        <v>52.2</v>
      </c>
      <c r="H9" s="3">
        <v>30.3</v>
      </c>
      <c r="I9" s="3">
        <v>0</v>
      </c>
      <c r="J9" s="3">
        <v>10.1</v>
      </c>
      <c r="K9" s="38">
        <f t="shared" si="0"/>
        <v>12.6000000000001</v>
      </c>
      <c r="L9" s="38">
        <v>1909.7</v>
      </c>
      <c r="M9" s="38">
        <v>3500</v>
      </c>
      <c r="N9" s="4">
        <f t="shared" si="1"/>
        <v>0.5456285714285715</v>
      </c>
      <c r="O9" s="2">
        <v>5101.9</v>
      </c>
      <c r="P9" s="102">
        <v>0</v>
      </c>
      <c r="Q9" s="96">
        <v>0</v>
      </c>
      <c r="R9" s="107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42530</v>
      </c>
      <c r="B10" s="96">
        <v>499.34</v>
      </c>
      <c r="C10" s="71">
        <v>19.3</v>
      </c>
      <c r="D10" s="3">
        <v>6.8</v>
      </c>
      <c r="E10" s="3">
        <v>161.7</v>
      </c>
      <c r="F10" s="38">
        <v>201</v>
      </c>
      <c r="G10" s="3">
        <v>25.8</v>
      </c>
      <c r="H10" s="3">
        <v>32</v>
      </c>
      <c r="I10" s="3">
        <v>0</v>
      </c>
      <c r="J10" s="3">
        <v>27.7</v>
      </c>
      <c r="K10" s="38">
        <f>L10-B10-C10-D10-E10-F10-G10-H10-I10-J10</f>
        <v>25.060000000000063</v>
      </c>
      <c r="L10" s="38">
        <v>998.7</v>
      </c>
      <c r="M10" s="51">
        <v>2000</v>
      </c>
      <c r="N10" s="4">
        <f t="shared" si="1"/>
        <v>0.49935</v>
      </c>
      <c r="O10" s="2">
        <v>5101.9</v>
      </c>
      <c r="P10" s="102">
        <v>0</v>
      </c>
      <c r="Q10" s="96">
        <v>0</v>
      </c>
      <c r="R10" s="103">
        <v>0</v>
      </c>
      <c r="S10" s="169">
        <v>1</v>
      </c>
      <c r="T10" s="170"/>
      <c r="U10" s="101">
        <f t="shared" si="2"/>
        <v>1</v>
      </c>
    </row>
    <row r="11" spans="1:21" ht="12.75">
      <c r="A11" s="11">
        <v>42531</v>
      </c>
      <c r="B11" s="96">
        <v>1438.24</v>
      </c>
      <c r="C11" s="71">
        <v>45.1</v>
      </c>
      <c r="D11" s="3">
        <v>9</v>
      </c>
      <c r="E11" s="3">
        <v>184.5</v>
      </c>
      <c r="F11" s="38">
        <v>149.6</v>
      </c>
      <c r="G11" s="3">
        <v>46.7</v>
      </c>
      <c r="H11" s="3">
        <v>23.9</v>
      </c>
      <c r="I11" s="3">
        <v>0</v>
      </c>
      <c r="J11" s="3">
        <v>16.3</v>
      </c>
      <c r="K11" s="38">
        <f>L11-B11-C11-D11-E11-F11-G11-H11-I11-J11</f>
        <v>15.00999999999988</v>
      </c>
      <c r="L11" s="38">
        <v>1928.35</v>
      </c>
      <c r="M11" s="38">
        <v>1600</v>
      </c>
      <c r="N11" s="4">
        <f t="shared" si="1"/>
        <v>1.20521875</v>
      </c>
      <c r="O11" s="2">
        <v>5101.9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42534</v>
      </c>
      <c r="B12" s="114">
        <v>1229.74</v>
      </c>
      <c r="C12" s="71">
        <v>82.1</v>
      </c>
      <c r="D12" s="3">
        <v>35.8</v>
      </c>
      <c r="E12" s="3">
        <v>265.1</v>
      </c>
      <c r="F12" s="38">
        <v>41.7</v>
      </c>
      <c r="G12" s="3">
        <v>66.6</v>
      </c>
      <c r="H12" s="3">
        <v>32.3</v>
      </c>
      <c r="I12" s="3">
        <v>0</v>
      </c>
      <c r="J12" s="3">
        <v>0.4</v>
      </c>
      <c r="K12" s="38">
        <f t="shared" si="0"/>
        <v>16.00999999999994</v>
      </c>
      <c r="L12" s="38">
        <v>1769.75</v>
      </c>
      <c r="M12" s="38">
        <v>2400</v>
      </c>
      <c r="N12" s="4">
        <f t="shared" si="1"/>
        <v>0.7373958333333334</v>
      </c>
      <c r="O12" s="2">
        <v>5101.9</v>
      </c>
      <c r="P12" s="102">
        <v>0</v>
      </c>
      <c r="Q12" s="96">
        <v>0</v>
      </c>
      <c r="R12" s="103">
        <v>0</v>
      </c>
      <c r="S12" s="169">
        <v>0</v>
      </c>
      <c r="T12" s="170"/>
      <c r="U12" s="101">
        <f t="shared" si="2"/>
        <v>0</v>
      </c>
    </row>
    <row r="13" spans="1:21" ht="12.75">
      <c r="A13" s="11">
        <v>42535</v>
      </c>
      <c r="B13" s="113">
        <v>1391.2</v>
      </c>
      <c r="C13" s="71">
        <v>42.2</v>
      </c>
      <c r="D13" s="3">
        <v>5.8</v>
      </c>
      <c r="E13" s="3">
        <v>372.6</v>
      </c>
      <c r="F13" s="38">
        <v>235.1</v>
      </c>
      <c r="G13" s="3">
        <v>4.7</v>
      </c>
      <c r="H13" s="3">
        <v>17.9</v>
      </c>
      <c r="I13" s="3">
        <v>0</v>
      </c>
      <c r="J13" s="3">
        <v>14.8</v>
      </c>
      <c r="K13" s="38">
        <f t="shared" si="0"/>
        <v>8.659999999999972</v>
      </c>
      <c r="L13" s="38">
        <v>2092.96</v>
      </c>
      <c r="M13" s="38">
        <v>5600</v>
      </c>
      <c r="N13" s="4">
        <f t="shared" si="1"/>
        <v>0.37374285714285715</v>
      </c>
      <c r="O13" s="2">
        <v>5101.9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42536</v>
      </c>
      <c r="B14" s="38">
        <v>5378.2</v>
      </c>
      <c r="C14" s="71">
        <v>226.3</v>
      </c>
      <c r="D14" s="3">
        <v>37.5</v>
      </c>
      <c r="E14" s="3">
        <v>421.4</v>
      </c>
      <c r="F14" s="38">
        <v>300</v>
      </c>
      <c r="G14" s="3">
        <v>55.15</v>
      </c>
      <c r="H14" s="3">
        <v>35</v>
      </c>
      <c r="I14" s="3">
        <v>0</v>
      </c>
      <c r="J14" s="3">
        <v>0.6</v>
      </c>
      <c r="K14" s="38">
        <f t="shared" si="0"/>
        <v>12.190000000000397</v>
      </c>
      <c r="L14" s="38">
        <v>6466.34</v>
      </c>
      <c r="M14" s="38">
        <v>5200</v>
      </c>
      <c r="N14" s="4">
        <f t="shared" si="1"/>
        <v>1.243526923076923</v>
      </c>
      <c r="O14" s="2">
        <v>5101.9</v>
      </c>
      <c r="P14" s="102">
        <v>0</v>
      </c>
      <c r="Q14" s="96">
        <v>0</v>
      </c>
      <c r="R14" s="107">
        <v>0</v>
      </c>
      <c r="S14" s="169">
        <v>0</v>
      </c>
      <c r="T14" s="170"/>
      <c r="U14" s="101">
        <f t="shared" si="2"/>
        <v>0</v>
      </c>
    </row>
    <row r="15" spans="1:21" ht="12.75">
      <c r="A15" s="11">
        <v>42537</v>
      </c>
      <c r="B15" s="38">
        <v>3135.7</v>
      </c>
      <c r="C15" s="71">
        <v>64.5</v>
      </c>
      <c r="D15" s="3">
        <v>8.8</v>
      </c>
      <c r="E15" s="3">
        <v>391.2</v>
      </c>
      <c r="F15" s="38">
        <v>393.4</v>
      </c>
      <c r="G15" s="3">
        <v>48.1</v>
      </c>
      <c r="H15" s="3">
        <v>22.7</v>
      </c>
      <c r="I15" s="3">
        <v>0</v>
      </c>
      <c r="J15" s="3">
        <v>10.7</v>
      </c>
      <c r="K15" s="38">
        <f t="shared" si="0"/>
        <v>10.540000000000134</v>
      </c>
      <c r="L15" s="38">
        <v>4085.64</v>
      </c>
      <c r="M15" s="38">
        <v>3500</v>
      </c>
      <c r="N15" s="4">
        <f t="shared" si="1"/>
        <v>1.1673257142857143</v>
      </c>
      <c r="O15" s="2">
        <v>5101.9</v>
      </c>
      <c r="P15" s="102">
        <v>0</v>
      </c>
      <c r="Q15" s="96">
        <v>0</v>
      </c>
      <c r="R15" s="107">
        <v>0.44</v>
      </c>
      <c r="S15" s="169">
        <v>0</v>
      </c>
      <c r="T15" s="170"/>
      <c r="U15" s="101">
        <f t="shared" si="2"/>
        <v>0.44</v>
      </c>
    </row>
    <row r="16" spans="1:21" ht="12.75">
      <c r="A16" s="11">
        <v>42538</v>
      </c>
      <c r="B16" s="96">
        <v>2855.6</v>
      </c>
      <c r="C16" s="97">
        <v>63.2</v>
      </c>
      <c r="D16" s="70">
        <v>27.2</v>
      </c>
      <c r="E16" s="70">
        <v>430.5</v>
      </c>
      <c r="F16" s="88">
        <v>513.3</v>
      </c>
      <c r="G16" s="70">
        <v>29.8</v>
      </c>
      <c r="H16" s="70">
        <v>17.9</v>
      </c>
      <c r="I16" s="70">
        <v>0</v>
      </c>
      <c r="J16" s="70">
        <v>17.2</v>
      </c>
      <c r="K16" s="38">
        <f t="shared" si="0"/>
        <v>11.80000000000005</v>
      </c>
      <c r="L16" s="44">
        <v>3966.5</v>
      </c>
      <c r="M16" s="51">
        <v>2400</v>
      </c>
      <c r="N16" s="4">
        <f>L16/M16</f>
        <v>1.6527083333333332</v>
      </c>
      <c r="O16" s="2">
        <v>5101.9</v>
      </c>
      <c r="P16" s="102">
        <v>0</v>
      </c>
      <c r="Q16" s="96">
        <v>0</v>
      </c>
      <c r="R16" s="107">
        <v>0</v>
      </c>
      <c r="S16" s="169">
        <v>0</v>
      </c>
      <c r="T16" s="170"/>
      <c r="U16" s="101">
        <f t="shared" si="2"/>
        <v>0</v>
      </c>
    </row>
    <row r="17" spans="1:21" ht="12.75">
      <c r="A17" s="11">
        <v>42542</v>
      </c>
      <c r="B17" s="38">
        <v>2160.8</v>
      </c>
      <c r="C17" s="71">
        <v>105.6</v>
      </c>
      <c r="D17" s="3">
        <v>76.7</v>
      </c>
      <c r="E17" s="3">
        <v>472.8</v>
      </c>
      <c r="F17" s="38">
        <v>452</v>
      </c>
      <c r="G17" s="3">
        <v>21.2</v>
      </c>
      <c r="H17" s="3">
        <v>34.9</v>
      </c>
      <c r="I17" s="3">
        <v>0</v>
      </c>
      <c r="J17" s="3">
        <v>11.8</v>
      </c>
      <c r="K17" s="38">
        <f t="shared" si="0"/>
        <v>8.799999999999816</v>
      </c>
      <c r="L17" s="38">
        <v>3344.6</v>
      </c>
      <c r="M17" s="51">
        <v>3300</v>
      </c>
      <c r="N17" s="4">
        <f t="shared" si="1"/>
        <v>1.0135151515151515</v>
      </c>
      <c r="O17" s="2">
        <v>5101.9</v>
      </c>
      <c r="P17" s="102">
        <v>0</v>
      </c>
      <c r="Q17" s="96">
        <v>0</v>
      </c>
      <c r="R17" s="107">
        <v>0</v>
      </c>
      <c r="S17" s="169">
        <v>0</v>
      </c>
      <c r="T17" s="170"/>
      <c r="U17" s="101">
        <f t="shared" si="2"/>
        <v>0</v>
      </c>
    </row>
    <row r="18" spans="1:21" ht="12.75">
      <c r="A18" s="11">
        <v>42543</v>
      </c>
      <c r="B18" s="38">
        <v>2311.4</v>
      </c>
      <c r="C18" s="71">
        <v>654.1</v>
      </c>
      <c r="D18" s="3">
        <v>38.1</v>
      </c>
      <c r="E18" s="3">
        <v>803.4</v>
      </c>
      <c r="F18" s="38">
        <v>99.1</v>
      </c>
      <c r="G18" s="3">
        <v>71</v>
      </c>
      <c r="H18" s="3">
        <v>19.4</v>
      </c>
      <c r="I18" s="3">
        <v>0</v>
      </c>
      <c r="J18" s="3">
        <v>0.1</v>
      </c>
      <c r="K18" s="38">
        <f t="shared" si="0"/>
        <v>22.200000000000188</v>
      </c>
      <c r="L18" s="38">
        <v>4018.8</v>
      </c>
      <c r="M18" s="38">
        <v>4800</v>
      </c>
      <c r="N18" s="4">
        <f t="shared" si="1"/>
        <v>0.83725</v>
      </c>
      <c r="O18" s="2">
        <v>5101.9</v>
      </c>
      <c r="P18" s="102">
        <v>0</v>
      </c>
      <c r="Q18" s="96">
        <v>0</v>
      </c>
      <c r="R18" s="103">
        <v>0</v>
      </c>
      <c r="S18" s="169">
        <v>0</v>
      </c>
      <c r="T18" s="170"/>
      <c r="U18" s="101">
        <f t="shared" si="2"/>
        <v>0</v>
      </c>
    </row>
    <row r="19" spans="1:21" ht="12.75">
      <c r="A19" s="11">
        <v>42544</v>
      </c>
      <c r="B19" s="38">
        <v>1172.3</v>
      </c>
      <c r="C19" s="71">
        <v>183</v>
      </c>
      <c r="D19" s="3">
        <v>149.5</v>
      </c>
      <c r="E19" s="3">
        <v>783.5</v>
      </c>
      <c r="F19" s="38">
        <v>138.1</v>
      </c>
      <c r="G19" s="3">
        <v>91.7</v>
      </c>
      <c r="H19" s="3">
        <v>33.1</v>
      </c>
      <c r="I19" s="3">
        <v>0</v>
      </c>
      <c r="J19" s="3">
        <v>0</v>
      </c>
      <c r="K19" s="38">
        <f t="shared" si="0"/>
        <v>7.399999999999956</v>
      </c>
      <c r="L19" s="38">
        <v>2558.6</v>
      </c>
      <c r="M19" s="38">
        <v>2500</v>
      </c>
      <c r="N19" s="4">
        <f>L19/M19</f>
        <v>1.02344</v>
      </c>
      <c r="O19" s="2">
        <v>5101.9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42545</v>
      </c>
      <c r="B20" s="38">
        <v>1398.6</v>
      </c>
      <c r="C20" s="71">
        <v>3275.25</v>
      </c>
      <c r="D20" s="3">
        <v>19.6</v>
      </c>
      <c r="E20" s="3">
        <v>1575.6</v>
      </c>
      <c r="F20" s="38">
        <v>156.1</v>
      </c>
      <c r="G20" s="3">
        <v>31.2</v>
      </c>
      <c r="H20" s="3">
        <v>25.8</v>
      </c>
      <c r="I20" s="3">
        <v>0</v>
      </c>
      <c r="J20" s="3">
        <v>0</v>
      </c>
      <c r="K20" s="38">
        <f t="shared" si="0"/>
        <v>17.550000000000548</v>
      </c>
      <c r="L20" s="38">
        <v>6499.7</v>
      </c>
      <c r="M20" s="38">
        <v>5200</v>
      </c>
      <c r="N20" s="4">
        <f t="shared" si="1"/>
        <v>1.2499423076923077</v>
      </c>
      <c r="O20" s="2">
        <v>5101.9</v>
      </c>
      <c r="P20" s="102">
        <v>36.6</v>
      </c>
      <c r="Q20" s="96">
        <v>0</v>
      </c>
      <c r="R20" s="103">
        <v>207.3</v>
      </c>
      <c r="S20" s="169">
        <v>0</v>
      </c>
      <c r="T20" s="170"/>
      <c r="U20" s="101">
        <f t="shared" si="2"/>
        <v>243.9</v>
      </c>
    </row>
    <row r="21" spans="1:21" ht="12.75">
      <c r="A21" s="11">
        <v>42550</v>
      </c>
      <c r="B21" s="38">
        <v>3515.4</v>
      </c>
      <c r="C21" s="71">
        <v>3316.5</v>
      </c>
      <c r="D21" s="3">
        <v>42.2</v>
      </c>
      <c r="E21" s="38">
        <v>3865.8</v>
      </c>
      <c r="F21" s="38">
        <v>173.3</v>
      </c>
      <c r="G21" s="3">
        <v>75.5</v>
      </c>
      <c r="H21" s="3">
        <v>23.1</v>
      </c>
      <c r="I21" s="3">
        <v>0</v>
      </c>
      <c r="J21" s="3">
        <v>4.25</v>
      </c>
      <c r="K21" s="38">
        <f t="shared" si="0"/>
        <v>13.249999999999623</v>
      </c>
      <c r="L21" s="38">
        <v>11029.3</v>
      </c>
      <c r="M21" s="38">
        <v>10600</v>
      </c>
      <c r="N21" s="4">
        <f t="shared" si="1"/>
        <v>1.0405</v>
      </c>
      <c r="O21" s="2">
        <v>5101.9</v>
      </c>
      <c r="P21" s="108">
        <v>5</v>
      </c>
      <c r="Q21" s="107">
        <v>0</v>
      </c>
      <c r="R21" s="103">
        <v>53.4</v>
      </c>
      <c r="S21" s="169">
        <v>0</v>
      </c>
      <c r="T21" s="170"/>
      <c r="U21" s="101">
        <f t="shared" si="2"/>
        <v>58.4</v>
      </c>
    </row>
    <row r="22" spans="1:21" ht="12.75">
      <c r="A22" s="11">
        <v>42551</v>
      </c>
      <c r="B22" s="38">
        <v>22997.1</v>
      </c>
      <c r="C22" s="71">
        <v>1108.8</v>
      </c>
      <c r="D22" s="3">
        <v>99.7</v>
      </c>
      <c r="E22" s="38">
        <v>3126.2</v>
      </c>
      <c r="F22" s="38">
        <v>437.7</v>
      </c>
      <c r="G22" s="3">
        <v>86.2</v>
      </c>
      <c r="H22" s="3">
        <v>37.65</v>
      </c>
      <c r="I22" s="3">
        <v>0</v>
      </c>
      <c r="J22" s="3">
        <v>43.6</v>
      </c>
      <c r="K22" s="38">
        <f t="shared" si="0"/>
        <v>41.6500000000002</v>
      </c>
      <c r="L22" s="38">
        <v>27978.6</v>
      </c>
      <c r="M22" s="38">
        <v>9509.6</v>
      </c>
      <c r="N22" s="4">
        <f t="shared" si="1"/>
        <v>2.9421426768738956</v>
      </c>
      <c r="O22" s="2">
        <v>5101.9</v>
      </c>
      <c r="P22" s="108">
        <v>9.8</v>
      </c>
      <c r="Q22" s="107">
        <v>0</v>
      </c>
      <c r="R22" s="103">
        <v>0</v>
      </c>
      <c r="S22" s="169">
        <v>0</v>
      </c>
      <c r="T22" s="170"/>
      <c r="U22" s="101">
        <f t="shared" si="2"/>
        <v>9.8</v>
      </c>
    </row>
    <row r="23" spans="1:21" ht="13.5" thickBot="1">
      <c r="A23" s="35" t="s">
        <v>29</v>
      </c>
      <c r="B23" s="86">
        <f aca="true" t="shared" si="3" ref="B23:M23">SUM(B4:B22)</f>
        <v>62341.57</v>
      </c>
      <c r="C23" s="86">
        <f t="shared" si="3"/>
        <v>9281.449999999999</v>
      </c>
      <c r="D23" s="86">
        <f t="shared" si="3"/>
        <v>593.4000000000001</v>
      </c>
      <c r="E23" s="86">
        <f t="shared" si="3"/>
        <v>13845.8</v>
      </c>
      <c r="F23" s="86">
        <f t="shared" si="3"/>
        <v>4449.95</v>
      </c>
      <c r="G23" s="86">
        <f t="shared" si="3"/>
        <v>943.6500000000001</v>
      </c>
      <c r="H23" s="86">
        <f t="shared" si="3"/>
        <v>521.15</v>
      </c>
      <c r="I23" s="87">
        <f t="shared" si="3"/>
        <v>623.8</v>
      </c>
      <c r="J23" s="87">
        <f t="shared" si="3"/>
        <v>225.89999999999998</v>
      </c>
      <c r="K23" s="39">
        <f t="shared" si="3"/>
        <v>4110.070000000001</v>
      </c>
      <c r="L23" s="39">
        <f t="shared" si="3"/>
        <v>96936.73999999999</v>
      </c>
      <c r="M23" s="39">
        <f t="shared" si="3"/>
        <v>78909.6</v>
      </c>
      <c r="N23" s="12">
        <f t="shared" si="1"/>
        <v>1.228453065279763</v>
      </c>
      <c r="O23" s="2"/>
      <c r="P23" s="109">
        <f>SUM(P4:P22)</f>
        <v>66.84</v>
      </c>
      <c r="Q23" s="109">
        <f>SUM(Q4:Q22)</f>
        <v>0</v>
      </c>
      <c r="R23" s="109">
        <f>SUM(R4:R22)</f>
        <v>261.14</v>
      </c>
      <c r="S23" s="173">
        <f>SUM(S4:S22)</f>
        <v>1</v>
      </c>
      <c r="T23" s="174"/>
      <c r="U23" s="109">
        <f>P23+Q23+S23+R23+T23</f>
        <v>328.98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56" t="s">
        <v>35</v>
      </c>
      <c r="Q26" s="156"/>
      <c r="R26" s="156"/>
      <c r="S26" s="156"/>
      <c r="T26" s="74"/>
      <c r="U26" s="74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63" t="s">
        <v>30</v>
      </c>
      <c r="Q27" s="163"/>
      <c r="R27" s="163"/>
      <c r="S27" s="163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60">
        <v>42552</v>
      </c>
      <c r="Q28" s="164">
        <f>'[2]червень'!$D$93</f>
        <v>9447.89588</v>
      </c>
      <c r="R28" s="164"/>
      <c r="S28" s="164"/>
      <c r="T28" s="81"/>
      <c r="U28" s="8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1"/>
      <c r="Q29" s="164"/>
      <c r="R29" s="164"/>
      <c r="S29" s="164"/>
      <c r="T29" s="81"/>
      <c r="U29" s="81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4" t="s">
        <v>36</v>
      </c>
      <c r="R30" s="55" t="s">
        <v>41</v>
      </c>
      <c r="S30" s="72">
        <f>'[1]серпень'!$I$83</f>
        <v>0</v>
      </c>
      <c r="T30" s="78"/>
      <c r="U30" s="79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65" t="s">
        <v>48</v>
      </c>
      <c r="R31" s="166"/>
      <c r="S31" s="56">
        <f>'[1]серпень'!$I$82</f>
        <v>0</v>
      </c>
      <c r="T31" s="80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55" t="s">
        <v>42</v>
      </c>
      <c r="R32" s="155"/>
      <c r="S32" s="72">
        <f>'[1]серпень'!$I$81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0"/>
      <c r="T33" s="80"/>
      <c r="U33" s="79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56" t="s">
        <v>31</v>
      </c>
      <c r="Q36" s="156"/>
      <c r="R36" s="156"/>
      <c r="S36" s="156"/>
      <c r="T36" s="76"/>
      <c r="U36" s="76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59" t="s">
        <v>32</v>
      </c>
      <c r="Q37" s="159"/>
      <c r="R37" s="159"/>
      <c r="S37" s="159"/>
      <c r="T37" s="77"/>
      <c r="U37" s="77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60">
        <v>42552</v>
      </c>
      <c r="Q38" s="162">
        <f>'[3]залишки  (2)'!$K$6/1000</f>
        <v>151419.24718999988</v>
      </c>
      <c r="R38" s="162"/>
      <c r="S38" s="162"/>
      <c r="T38" s="75"/>
      <c r="U38" s="75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61"/>
      <c r="Q39" s="162"/>
      <c r="R39" s="162"/>
      <c r="S39" s="162"/>
      <c r="T39" s="75"/>
      <c r="U39" s="75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31:R31"/>
    <mergeCell ref="S17:T17"/>
    <mergeCell ref="S18:T18"/>
    <mergeCell ref="S19:T19"/>
    <mergeCell ref="S20:T20"/>
    <mergeCell ref="S21:T21"/>
    <mergeCell ref="S22:T22"/>
    <mergeCell ref="Q32:R32"/>
    <mergeCell ref="P36:S36"/>
    <mergeCell ref="P37:S37"/>
    <mergeCell ref="P38:P39"/>
    <mergeCell ref="Q38:S39"/>
    <mergeCell ref="S23:T23"/>
    <mergeCell ref="P26:S26"/>
    <mergeCell ref="P27:S27"/>
    <mergeCell ref="P28:P29"/>
    <mergeCell ref="Q28:S29"/>
  </mergeCells>
  <printOptions/>
  <pageMargins left="4.251968503937008" right="0.7086614173228347" top="0.7480314960629921" bottom="6.25984251968504" header="0.31496062992125984" footer="0.31496062992125984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5" sqref="Q45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93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94</v>
      </c>
      <c r="Q1" s="139"/>
      <c r="R1" s="139"/>
      <c r="S1" s="139"/>
      <c r="T1" s="139"/>
      <c r="U1" s="140"/>
    </row>
    <row r="2" spans="1:21" ht="15" thickBot="1">
      <c r="A2" s="141" t="s">
        <v>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98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95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42552</v>
      </c>
      <c r="B4" s="96">
        <v>-3228</v>
      </c>
      <c r="C4" s="96">
        <v>0.1</v>
      </c>
      <c r="D4" s="96">
        <v>31.3</v>
      </c>
      <c r="E4" s="96">
        <v>277.1</v>
      </c>
      <c r="F4" s="100">
        <v>324.2</v>
      </c>
      <c r="G4" s="115">
        <v>30.6</v>
      </c>
      <c r="H4" s="115">
        <v>28.2</v>
      </c>
      <c r="I4" s="115">
        <v>0</v>
      </c>
      <c r="J4" s="115">
        <v>1.1</v>
      </c>
      <c r="K4" s="96">
        <f aca="true" t="shared" si="0" ref="K4:K25">L4-B4-C4-D4-E4-F4-G4-H4-I4-J4</f>
        <v>3381.8000000000006</v>
      </c>
      <c r="L4" s="96">
        <v>846.4</v>
      </c>
      <c r="M4" s="96">
        <v>850</v>
      </c>
      <c r="N4" s="4">
        <f aca="true" t="shared" si="1" ref="N4:N25">L4/M4</f>
        <v>0.9957647058823529</v>
      </c>
      <c r="O4" s="2">
        <f>AVERAGE(L4:L25)</f>
        <v>3900.990909090909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42553</v>
      </c>
      <c r="B5" s="96">
        <v>282</v>
      </c>
      <c r="C5" s="96">
        <v>0</v>
      </c>
      <c r="D5" s="96">
        <v>13.2</v>
      </c>
      <c r="E5" s="96">
        <v>53.5</v>
      </c>
      <c r="F5" s="116">
        <v>101.8</v>
      </c>
      <c r="G5" s="115">
        <v>25.4</v>
      </c>
      <c r="H5" s="115">
        <v>27.6</v>
      </c>
      <c r="I5" s="115">
        <v>0</v>
      </c>
      <c r="J5" s="115">
        <v>0.1</v>
      </c>
      <c r="K5" s="96">
        <f t="shared" si="0"/>
        <v>3.1000000000000028</v>
      </c>
      <c r="L5" s="96">
        <v>506.7</v>
      </c>
      <c r="M5" s="96">
        <v>500</v>
      </c>
      <c r="N5" s="4">
        <f t="shared" si="1"/>
        <v>1.0134</v>
      </c>
      <c r="O5" s="2">
        <v>3901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42555</v>
      </c>
      <c r="B6" s="96">
        <v>-996</v>
      </c>
      <c r="C6" s="96">
        <v>10.4</v>
      </c>
      <c r="D6" s="105">
        <f>13.4+27</f>
        <v>40.4</v>
      </c>
      <c r="E6" s="96">
        <v>201.5</v>
      </c>
      <c r="F6" s="117">
        <v>523.3</v>
      </c>
      <c r="G6" s="115">
        <v>22.3</v>
      </c>
      <c r="H6" s="115">
        <v>20.7</v>
      </c>
      <c r="I6" s="115">
        <v>569.95</v>
      </c>
      <c r="J6" s="115">
        <v>4.6</v>
      </c>
      <c r="K6" s="96">
        <f t="shared" si="0"/>
        <v>11.149999999999773</v>
      </c>
      <c r="L6" s="96">
        <v>408.3</v>
      </c>
      <c r="M6" s="96">
        <v>400</v>
      </c>
      <c r="N6" s="4">
        <f t="shared" si="1"/>
        <v>1.02075</v>
      </c>
      <c r="O6" s="2">
        <v>3901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42556</v>
      </c>
      <c r="B7" s="118">
        <v>-585.5</v>
      </c>
      <c r="C7" s="96">
        <v>0.6</v>
      </c>
      <c r="D7" s="96">
        <v>73.4</v>
      </c>
      <c r="E7" s="96">
        <v>161.4</v>
      </c>
      <c r="F7" s="116">
        <v>455.6</v>
      </c>
      <c r="G7" s="115">
        <v>24.7</v>
      </c>
      <c r="H7" s="115">
        <v>16.9</v>
      </c>
      <c r="I7" s="115">
        <v>0</v>
      </c>
      <c r="J7" s="115">
        <v>10.1</v>
      </c>
      <c r="K7" s="96">
        <f t="shared" si="0"/>
        <v>30.799999999999997</v>
      </c>
      <c r="L7" s="96">
        <v>188</v>
      </c>
      <c r="M7" s="96">
        <v>200</v>
      </c>
      <c r="N7" s="4">
        <f t="shared" si="1"/>
        <v>0.94</v>
      </c>
      <c r="O7" s="2">
        <v>3901</v>
      </c>
      <c r="P7" s="104">
        <v>0</v>
      </c>
      <c r="Q7" s="105">
        <v>0</v>
      </c>
      <c r="R7" s="106">
        <v>0</v>
      </c>
      <c r="S7" s="171">
        <v>0</v>
      </c>
      <c r="T7" s="172"/>
      <c r="U7" s="101">
        <f t="shared" si="2"/>
        <v>0</v>
      </c>
    </row>
    <row r="8" spans="1:21" ht="12.75">
      <c r="A8" s="11">
        <v>42557</v>
      </c>
      <c r="B8" s="114">
        <v>-716.5</v>
      </c>
      <c r="C8" s="107">
        <v>13.4</v>
      </c>
      <c r="D8" s="115">
        <v>96.2</v>
      </c>
      <c r="E8" s="115">
        <v>173.1</v>
      </c>
      <c r="F8" s="96">
        <v>511.4</v>
      </c>
      <c r="G8" s="115">
        <v>20.4</v>
      </c>
      <c r="H8" s="115">
        <v>34.8</v>
      </c>
      <c r="I8" s="115">
        <v>0</v>
      </c>
      <c r="J8" s="115">
        <v>2.2</v>
      </c>
      <c r="K8" s="96">
        <f t="shared" si="0"/>
        <v>38.799999999999926</v>
      </c>
      <c r="L8" s="96">
        <v>173.8</v>
      </c>
      <c r="M8" s="96">
        <v>180</v>
      </c>
      <c r="N8" s="4">
        <f t="shared" si="1"/>
        <v>0.9655555555555556</v>
      </c>
      <c r="O8" s="2">
        <v>3901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42558</v>
      </c>
      <c r="B9" s="96">
        <v>4187.6</v>
      </c>
      <c r="C9" s="107">
        <v>21</v>
      </c>
      <c r="D9" s="115">
        <v>58.4</v>
      </c>
      <c r="E9" s="115">
        <v>157.8</v>
      </c>
      <c r="F9" s="96">
        <v>487.7</v>
      </c>
      <c r="G9" s="115">
        <v>36.3</v>
      </c>
      <c r="H9" s="115">
        <v>31.6</v>
      </c>
      <c r="I9" s="115">
        <v>0</v>
      </c>
      <c r="J9" s="115">
        <v>39.7</v>
      </c>
      <c r="K9" s="96">
        <f t="shared" si="0"/>
        <v>14.799999999999237</v>
      </c>
      <c r="L9" s="96">
        <v>5034.9</v>
      </c>
      <c r="M9" s="96">
        <v>5200</v>
      </c>
      <c r="N9" s="4">
        <f t="shared" si="1"/>
        <v>0.9682499999999999</v>
      </c>
      <c r="O9" s="2">
        <v>3901</v>
      </c>
      <c r="P9" s="102">
        <v>0</v>
      </c>
      <c r="Q9" s="96">
        <v>0</v>
      </c>
      <c r="R9" s="107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42559</v>
      </c>
      <c r="B10" s="96">
        <v>1155.7</v>
      </c>
      <c r="C10" s="107">
        <v>18.3</v>
      </c>
      <c r="D10" s="115">
        <v>68.2</v>
      </c>
      <c r="E10" s="115">
        <v>199.7</v>
      </c>
      <c r="F10" s="96">
        <v>630.1</v>
      </c>
      <c r="G10" s="115">
        <v>121.3</v>
      </c>
      <c r="H10" s="115">
        <v>21.7</v>
      </c>
      <c r="I10" s="115">
        <v>0</v>
      </c>
      <c r="J10" s="115">
        <v>64.4</v>
      </c>
      <c r="K10" s="96">
        <f t="shared" si="0"/>
        <v>26.99999999999997</v>
      </c>
      <c r="L10" s="96">
        <v>2306.4</v>
      </c>
      <c r="M10" s="105">
        <v>2500</v>
      </c>
      <c r="N10" s="4">
        <f t="shared" si="1"/>
        <v>0.92256</v>
      </c>
      <c r="O10" s="2">
        <v>3901</v>
      </c>
      <c r="P10" s="102">
        <v>0</v>
      </c>
      <c r="Q10" s="96">
        <v>0</v>
      </c>
      <c r="R10" s="103">
        <v>0</v>
      </c>
      <c r="S10" s="169">
        <v>0</v>
      </c>
      <c r="T10" s="170"/>
      <c r="U10" s="101">
        <f t="shared" si="2"/>
        <v>0</v>
      </c>
    </row>
    <row r="11" spans="1:21" ht="12.75">
      <c r="A11" s="11">
        <v>42562</v>
      </c>
      <c r="B11" s="96">
        <v>731.3</v>
      </c>
      <c r="C11" s="107">
        <v>99.2</v>
      </c>
      <c r="D11" s="115">
        <v>49.8</v>
      </c>
      <c r="E11" s="115">
        <v>213.7</v>
      </c>
      <c r="F11" s="96">
        <v>629.9</v>
      </c>
      <c r="G11" s="115">
        <v>68.95</v>
      </c>
      <c r="H11" s="115">
        <v>33.8</v>
      </c>
      <c r="I11" s="115">
        <v>0</v>
      </c>
      <c r="J11" s="115">
        <v>14</v>
      </c>
      <c r="K11" s="96">
        <f t="shared" si="0"/>
        <v>19.449999999999932</v>
      </c>
      <c r="L11" s="96">
        <v>1860.1</v>
      </c>
      <c r="M11" s="96">
        <v>2000</v>
      </c>
      <c r="N11" s="4">
        <f t="shared" si="1"/>
        <v>0.9300499999999999</v>
      </c>
      <c r="O11" s="2">
        <v>3901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42563</v>
      </c>
      <c r="B12" s="118">
        <v>467.2</v>
      </c>
      <c r="C12" s="107">
        <v>23</v>
      </c>
      <c r="D12" s="115">
        <v>105.2</v>
      </c>
      <c r="E12" s="115">
        <v>227</v>
      </c>
      <c r="F12" s="96">
        <v>1089.1</v>
      </c>
      <c r="G12" s="115">
        <v>30.6</v>
      </c>
      <c r="H12" s="115">
        <v>16.8</v>
      </c>
      <c r="I12" s="115">
        <v>0</v>
      </c>
      <c r="J12" s="115">
        <v>2.3</v>
      </c>
      <c r="K12" s="96">
        <f t="shared" si="0"/>
        <v>18.899999999999906</v>
      </c>
      <c r="L12" s="96">
        <v>1980.1</v>
      </c>
      <c r="M12" s="96">
        <v>2000</v>
      </c>
      <c r="N12" s="4">
        <f t="shared" si="1"/>
        <v>0.99005</v>
      </c>
      <c r="O12" s="2">
        <v>3901</v>
      </c>
      <c r="P12" s="102">
        <v>0</v>
      </c>
      <c r="Q12" s="96">
        <v>0</v>
      </c>
      <c r="R12" s="103">
        <v>8.3</v>
      </c>
      <c r="S12" s="169">
        <v>0</v>
      </c>
      <c r="T12" s="170"/>
      <c r="U12" s="101">
        <f t="shared" si="2"/>
        <v>8.3</v>
      </c>
    </row>
    <row r="13" spans="1:21" ht="12.75">
      <c r="A13" s="11">
        <v>42564</v>
      </c>
      <c r="B13" s="96">
        <v>808</v>
      </c>
      <c r="C13" s="107">
        <v>68.9</v>
      </c>
      <c r="D13" s="115">
        <v>93.8</v>
      </c>
      <c r="E13" s="115">
        <v>442.4</v>
      </c>
      <c r="F13" s="96">
        <v>869.75</v>
      </c>
      <c r="G13" s="115">
        <v>84.1</v>
      </c>
      <c r="H13" s="115">
        <v>30.5</v>
      </c>
      <c r="I13" s="115">
        <v>0</v>
      </c>
      <c r="J13" s="115">
        <v>1.45</v>
      </c>
      <c r="K13" s="96">
        <f t="shared" si="0"/>
        <v>11.000000000000075</v>
      </c>
      <c r="L13" s="96">
        <v>2409.9</v>
      </c>
      <c r="M13" s="96">
        <v>2000</v>
      </c>
      <c r="N13" s="4">
        <f t="shared" si="1"/>
        <v>1.20495</v>
      </c>
      <c r="O13" s="2">
        <v>3901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42565</v>
      </c>
      <c r="B14" s="96">
        <v>2576</v>
      </c>
      <c r="C14" s="107">
        <v>67.5</v>
      </c>
      <c r="D14" s="115">
        <v>98.8</v>
      </c>
      <c r="E14" s="115">
        <v>305</v>
      </c>
      <c r="F14" s="96">
        <v>868.9</v>
      </c>
      <c r="G14" s="115">
        <v>31.6</v>
      </c>
      <c r="H14" s="115">
        <v>40.6</v>
      </c>
      <c r="I14" s="115">
        <v>0</v>
      </c>
      <c r="J14" s="115">
        <v>3.8</v>
      </c>
      <c r="K14" s="96">
        <f t="shared" si="0"/>
        <v>10.600000000000247</v>
      </c>
      <c r="L14" s="96">
        <v>4002.8</v>
      </c>
      <c r="M14" s="96">
        <v>3600</v>
      </c>
      <c r="N14" s="4">
        <f t="shared" si="1"/>
        <v>1.111888888888889</v>
      </c>
      <c r="O14" s="2">
        <v>3901</v>
      </c>
      <c r="P14" s="102">
        <v>417.05</v>
      </c>
      <c r="Q14" s="96">
        <v>0</v>
      </c>
      <c r="R14" s="107">
        <v>0</v>
      </c>
      <c r="S14" s="169">
        <v>0</v>
      </c>
      <c r="T14" s="170"/>
      <c r="U14" s="101">
        <f t="shared" si="2"/>
        <v>417.05</v>
      </c>
    </row>
    <row r="15" spans="1:21" ht="12.75">
      <c r="A15" s="11">
        <v>42566</v>
      </c>
      <c r="B15" s="96">
        <v>4274.5</v>
      </c>
      <c r="C15" s="97">
        <v>29.9</v>
      </c>
      <c r="D15" s="119">
        <v>349</v>
      </c>
      <c r="E15" s="119">
        <v>441.8</v>
      </c>
      <c r="F15" s="120">
        <v>1264.8</v>
      </c>
      <c r="G15" s="119">
        <v>61</v>
      </c>
      <c r="H15" s="119">
        <v>22.3</v>
      </c>
      <c r="I15" s="119">
        <v>0</v>
      </c>
      <c r="J15" s="119">
        <v>0</v>
      </c>
      <c r="K15" s="96">
        <f t="shared" si="0"/>
        <v>10.149999999999817</v>
      </c>
      <c r="L15" s="96">
        <v>6453.45</v>
      </c>
      <c r="M15" s="105">
        <v>4800</v>
      </c>
      <c r="N15" s="4">
        <f>L15/M15</f>
        <v>1.3444687499999999</v>
      </c>
      <c r="O15" s="2">
        <v>3901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42569</v>
      </c>
      <c r="B16" s="96">
        <v>1101.25</v>
      </c>
      <c r="C16" s="107">
        <v>77.1</v>
      </c>
      <c r="D16" s="115">
        <v>227.6</v>
      </c>
      <c r="E16" s="115">
        <v>571.3</v>
      </c>
      <c r="F16" s="96">
        <v>981.2</v>
      </c>
      <c r="G16" s="115">
        <v>23.93</v>
      </c>
      <c r="H16" s="115">
        <v>35.2</v>
      </c>
      <c r="I16" s="115">
        <v>0</v>
      </c>
      <c r="J16" s="115">
        <v>2.3</v>
      </c>
      <c r="K16" s="96">
        <f t="shared" si="0"/>
        <v>9.42000000000036</v>
      </c>
      <c r="L16" s="96">
        <v>3029.3</v>
      </c>
      <c r="M16" s="105">
        <v>2500</v>
      </c>
      <c r="N16" s="4">
        <f t="shared" si="1"/>
        <v>1.2117200000000001</v>
      </c>
      <c r="O16" s="2">
        <v>3901</v>
      </c>
      <c r="P16" s="102">
        <v>0</v>
      </c>
      <c r="Q16" s="96">
        <v>0</v>
      </c>
      <c r="R16" s="107">
        <v>4.5</v>
      </c>
      <c r="S16" s="169">
        <v>0</v>
      </c>
      <c r="T16" s="170"/>
      <c r="U16" s="101">
        <f t="shared" si="2"/>
        <v>4.5</v>
      </c>
    </row>
    <row r="17" spans="1:21" ht="12.75">
      <c r="A17" s="11">
        <v>42570</v>
      </c>
      <c r="B17" s="96">
        <v>1558.2</v>
      </c>
      <c r="C17" s="107">
        <v>87.65</v>
      </c>
      <c r="D17" s="115">
        <v>226.2</v>
      </c>
      <c r="E17" s="115">
        <v>511.2</v>
      </c>
      <c r="F17" s="96">
        <v>1373.7</v>
      </c>
      <c r="G17" s="115">
        <v>35.44</v>
      </c>
      <c r="H17" s="115">
        <v>12.5</v>
      </c>
      <c r="I17" s="115">
        <v>0</v>
      </c>
      <c r="J17" s="115">
        <v>21.8</v>
      </c>
      <c r="K17" s="96">
        <f t="shared" si="0"/>
        <v>7.40999999999941</v>
      </c>
      <c r="L17" s="96">
        <v>3834.1</v>
      </c>
      <c r="M17" s="96">
        <v>3400</v>
      </c>
      <c r="N17" s="4">
        <f t="shared" si="1"/>
        <v>1.1276764705882352</v>
      </c>
      <c r="O17" s="2">
        <v>3901</v>
      </c>
      <c r="P17" s="102">
        <v>26.9</v>
      </c>
      <c r="Q17" s="96">
        <v>0.09</v>
      </c>
      <c r="R17" s="107">
        <v>1.3</v>
      </c>
      <c r="S17" s="169">
        <v>0</v>
      </c>
      <c r="T17" s="170"/>
      <c r="U17" s="101">
        <f t="shared" si="2"/>
        <v>28.29</v>
      </c>
    </row>
    <row r="18" spans="1:21" ht="12.75">
      <c r="A18" s="11">
        <v>42571</v>
      </c>
      <c r="B18" s="96">
        <v>2683.2</v>
      </c>
      <c r="C18" s="107">
        <v>194.8</v>
      </c>
      <c r="D18" s="115">
        <v>81.7</v>
      </c>
      <c r="E18" s="115">
        <v>431</v>
      </c>
      <c r="F18" s="96">
        <v>460.6</v>
      </c>
      <c r="G18" s="115">
        <v>76.84</v>
      </c>
      <c r="H18" s="115">
        <v>34</v>
      </c>
      <c r="I18" s="115">
        <v>0</v>
      </c>
      <c r="J18" s="115">
        <v>12.1</v>
      </c>
      <c r="K18" s="96">
        <f t="shared" si="0"/>
        <v>22.360000000000063</v>
      </c>
      <c r="L18" s="96">
        <v>3996.6</v>
      </c>
      <c r="M18" s="96">
        <v>3400</v>
      </c>
      <c r="N18" s="4">
        <f>L18/M18</f>
        <v>1.175470588235294</v>
      </c>
      <c r="O18" s="2">
        <v>3901</v>
      </c>
      <c r="P18" s="102">
        <v>0</v>
      </c>
      <c r="Q18" s="96">
        <v>0</v>
      </c>
      <c r="R18" s="103">
        <v>0.53</v>
      </c>
      <c r="S18" s="169">
        <v>0</v>
      </c>
      <c r="T18" s="170"/>
      <c r="U18" s="101">
        <f t="shared" si="2"/>
        <v>0.53</v>
      </c>
    </row>
    <row r="19" spans="1:21" ht="12.75">
      <c r="A19" s="11">
        <v>42572</v>
      </c>
      <c r="B19" s="96">
        <v>2044.2</v>
      </c>
      <c r="C19" s="107">
        <v>352.3</v>
      </c>
      <c r="D19" s="115">
        <v>392.1</v>
      </c>
      <c r="E19" s="115">
        <v>1082.8</v>
      </c>
      <c r="F19" s="96">
        <v>785.3</v>
      </c>
      <c r="G19" s="115">
        <v>74</v>
      </c>
      <c r="H19" s="115">
        <v>33.9</v>
      </c>
      <c r="I19" s="115">
        <v>0</v>
      </c>
      <c r="J19" s="115">
        <v>29.4</v>
      </c>
      <c r="K19" s="96">
        <f t="shared" si="0"/>
        <v>24.200000000000003</v>
      </c>
      <c r="L19" s="96">
        <v>4818.2</v>
      </c>
      <c r="M19" s="96">
        <v>3500</v>
      </c>
      <c r="N19" s="4">
        <f t="shared" si="1"/>
        <v>1.3766285714285713</v>
      </c>
      <c r="O19" s="2">
        <v>3901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42573</v>
      </c>
      <c r="B20" s="96">
        <v>3945.5</v>
      </c>
      <c r="C20" s="107">
        <v>419.1</v>
      </c>
      <c r="D20" s="115">
        <v>247.9</v>
      </c>
      <c r="E20" s="96">
        <v>426.3</v>
      </c>
      <c r="F20" s="96">
        <v>413.4</v>
      </c>
      <c r="G20" s="115">
        <v>71.8</v>
      </c>
      <c r="H20" s="115">
        <v>30.6</v>
      </c>
      <c r="I20" s="115">
        <v>0</v>
      </c>
      <c r="J20" s="115">
        <v>1.8</v>
      </c>
      <c r="K20" s="96">
        <f t="shared" si="0"/>
        <v>22.249999999999705</v>
      </c>
      <c r="L20" s="96">
        <v>5578.65</v>
      </c>
      <c r="M20" s="96">
        <v>7500</v>
      </c>
      <c r="N20" s="4">
        <f t="shared" si="1"/>
        <v>0.7438199999999999</v>
      </c>
      <c r="O20" s="2">
        <v>3901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42576</v>
      </c>
      <c r="B21" s="96">
        <v>1563.4</v>
      </c>
      <c r="C21" s="107">
        <v>1271.9</v>
      </c>
      <c r="D21" s="115">
        <v>313.8</v>
      </c>
      <c r="E21" s="96">
        <v>1210.7</v>
      </c>
      <c r="F21" s="96">
        <v>655.9</v>
      </c>
      <c r="G21" s="115">
        <v>28</v>
      </c>
      <c r="H21" s="115">
        <v>37.6</v>
      </c>
      <c r="I21" s="115">
        <v>0</v>
      </c>
      <c r="J21" s="115">
        <v>0</v>
      </c>
      <c r="K21" s="96">
        <f t="shared" si="0"/>
        <v>38.099999999999476</v>
      </c>
      <c r="L21" s="96">
        <v>5119.4</v>
      </c>
      <c r="M21" s="96">
        <v>3800</v>
      </c>
      <c r="N21" s="4">
        <f t="shared" si="1"/>
        <v>1.3472105263157894</v>
      </c>
      <c r="O21" s="2">
        <v>3901</v>
      </c>
      <c r="P21" s="108">
        <v>1243.14</v>
      </c>
      <c r="Q21" s="107">
        <v>0</v>
      </c>
      <c r="R21" s="103">
        <v>0</v>
      </c>
      <c r="S21" s="169">
        <v>0</v>
      </c>
      <c r="T21" s="170"/>
      <c r="U21" s="101">
        <f t="shared" si="2"/>
        <v>1243.14</v>
      </c>
    </row>
    <row r="22" spans="1:21" ht="12.75">
      <c r="A22" s="11">
        <v>42577</v>
      </c>
      <c r="B22" s="96">
        <v>1129.1</v>
      </c>
      <c r="C22" s="107">
        <v>534.2</v>
      </c>
      <c r="D22" s="115">
        <v>334.3</v>
      </c>
      <c r="E22" s="96">
        <v>1121.2</v>
      </c>
      <c r="F22" s="96">
        <v>573.8</v>
      </c>
      <c r="G22" s="115">
        <v>31.8</v>
      </c>
      <c r="H22" s="115">
        <v>26.3</v>
      </c>
      <c r="I22" s="115">
        <v>0</v>
      </c>
      <c r="J22" s="115">
        <v>0.6</v>
      </c>
      <c r="K22" s="96">
        <f t="shared" si="0"/>
        <v>13.000000000000048</v>
      </c>
      <c r="L22" s="96">
        <v>3764.3</v>
      </c>
      <c r="M22" s="96">
        <v>2550</v>
      </c>
      <c r="N22" s="4">
        <f t="shared" si="1"/>
        <v>1.4761960784313726</v>
      </c>
      <c r="O22" s="2">
        <v>3901</v>
      </c>
      <c r="P22" s="108">
        <v>0</v>
      </c>
      <c r="Q22" s="107">
        <v>492.9</v>
      </c>
      <c r="R22" s="103">
        <v>0</v>
      </c>
      <c r="S22" s="169">
        <v>0</v>
      </c>
      <c r="T22" s="170"/>
      <c r="U22" s="101">
        <f t="shared" si="2"/>
        <v>492.9</v>
      </c>
    </row>
    <row r="23" spans="1:21" ht="12.75">
      <c r="A23" s="11">
        <v>42578</v>
      </c>
      <c r="B23" s="96">
        <v>1943.1</v>
      </c>
      <c r="C23" s="107">
        <v>2789.5</v>
      </c>
      <c r="D23" s="115">
        <v>422.85</v>
      </c>
      <c r="E23" s="96">
        <v>1449.3</v>
      </c>
      <c r="F23" s="96">
        <v>523</v>
      </c>
      <c r="G23" s="115">
        <v>21.75</v>
      </c>
      <c r="H23" s="115">
        <v>35</v>
      </c>
      <c r="I23" s="115">
        <v>0</v>
      </c>
      <c r="J23" s="115">
        <v>0.6</v>
      </c>
      <c r="K23" s="96">
        <f t="shared" si="0"/>
        <v>1172.0000000000002</v>
      </c>
      <c r="L23" s="96">
        <v>8357.1</v>
      </c>
      <c r="M23" s="96">
        <v>4581.8</v>
      </c>
      <c r="N23" s="4">
        <f t="shared" si="1"/>
        <v>1.8239774761010956</v>
      </c>
      <c r="O23" s="2">
        <v>3901</v>
      </c>
      <c r="P23" s="108">
        <v>0</v>
      </c>
      <c r="Q23" s="107">
        <v>0</v>
      </c>
      <c r="R23" s="103">
        <v>0</v>
      </c>
      <c r="S23" s="169">
        <v>0</v>
      </c>
      <c r="T23" s="170"/>
      <c r="U23" s="101">
        <f t="shared" si="2"/>
        <v>0</v>
      </c>
    </row>
    <row r="24" spans="1:21" ht="12.75">
      <c r="A24" s="11">
        <v>42579</v>
      </c>
      <c r="B24" s="96">
        <v>4307.6</v>
      </c>
      <c r="C24" s="107">
        <v>1871.6</v>
      </c>
      <c r="D24" s="115">
        <v>908.5</v>
      </c>
      <c r="E24" s="96">
        <v>3351</v>
      </c>
      <c r="F24" s="96">
        <v>302.3</v>
      </c>
      <c r="G24" s="115">
        <v>28</v>
      </c>
      <c r="H24" s="115">
        <v>32.6</v>
      </c>
      <c r="I24" s="115">
        <v>0</v>
      </c>
      <c r="J24" s="115">
        <v>2.1</v>
      </c>
      <c r="K24" s="96">
        <f t="shared" si="0"/>
        <v>12.29999999999926</v>
      </c>
      <c r="L24" s="96">
        <v>10816</v>
      </c>
      <c r="M24" s="96">
        <f>9000</f>
        <v>9000</v>
      </c>
      <c r="N24" s="4">
        <f t="shared" si="1"/>
        <v>1.2017777777777778</v>
      </c>
      <c r="O24" s="2">
        <v>3901</v>
      </c>
      <c r="P24" s="108">
        <v>3</v>
      </c>
      <c r="Q24" s="107">
        <v>0</v>
      </c>
      <c r="R24" s="103">
        <v>0</v>
      </c>
      <c r="S24" s="169">
        <v>0</v>
      </c>
      <c r="T24" s="170"/>
      <c r="U24" s="101">
        <f t="shared" si="2"/>
        <v>3</v>
      </c>
    </row>
    <row r="25" spans="1:21" ht="13.5" thickBot="1">
      <c r="A25" s="121">
        <v>42580</v>
      </c>
      <c r="B25" s="128">
        <v>4735.3</v>
      </c>
      <c r="C25" s="128">
        <v>1828.7</v>
      </c>
      <c r="D25" s="128">
        <v>403.8</v>
      </c>
      <c r="E25" s="128">
        <v>2273.2</v>
      </c>
      <c r="F25" s="128">
        <v>764.6</v>
      </c>
      <c r="G25" s="128">
        <v>140.7</v>
      </c>
      <c r="H25" s="128">
        <v>27</v>
      </c>
      <c r="I25" s="129">
        <v>0</v>
      </c>
      <c r="J25" s="129">
        <v>45.1</v>
      </c>
      <c r="K25" s="122">
        <f t="shared" si="0"/>
        <v>118.89999999999927</v>
      </c>
      <c r="L25" s="130">
        <v>10337.3</v>
      </c>
      <c r="M25" s="96">
        <v>9000</v>
      </c>
      <c r="N25" s="126">
        <f t="shared" si="1"/>
        <v>1.1485888888888889</v>
      </c>
      <c r="O25" s="2">
        <v>3901</v>
      </c>
      <c r="P25" s="108">
        <v>4125.4</v>
      </c>
      <c r="Q25" s="107">
        <v>0</v>
      </c>
      <c r="R25" s="103">
        <v>120.6</v>
      </c>
      <c r="S25" s="169">
        <v>0</v>
      </c>
      <c r="T25" s="170"/>
      <c r="U25" s="101">
        <f t="shared" si="2"/>
        <v>4246</v>
      </c>
    </row>
    <row r="26" spans="1:21" ht="13.5" thickBot="1">
      <c r="A26" s="123" t="s">
        <v>29</v>
      </c>
      <c r="B26" s="125">
        <f>SUM(B4:B25)</f>
        <v>33967.15</v>
      </c>
      <c r="C26" s="125">
        <f aca="true" t="shared" si="3" ref="C26:J26">SUM(C4:C25)</f>
        <v>9779.150000000001</v>
      </c>
      <c r="D26" s="125">
        <f t="shared" si="3"/>
        <v>4636.45</v>
      </c>
      <c r="E26" s="125">
        <f t="shared" si="3"/>
        <v>15282</v>
      </c>
      <c r="F26" s="125">
        <f t="shared" si="3"/>
        <v>14590.349999999999</v>
      </c>
      <c r="G26" s="125">
        <f t="shared" si="3"/>
        <v>1089.5099999999998</v>
      </c>
      <c r="H26" s="125">
        <f t="shared" si="3"/>
        <v>630.2</v>
      </c>
      <c r="I26" s="125">
        <f t="shared" si="3"/>
        <v>569.95</v>
      </c>
      <c r="J26" s="125">
        <f t="shared" si="3"/>
        <v>259.55</v>
      </c>
      <c r="K26" s="124">
        <f>SUM(K4:K25)</f>
        <v>5017.489999999997</v>
      </c>
      <c r="L26" s="124">
        <f>SUM(L4:L25)</f>
        <v>85821.8</v>
      </c>
      <c r="M26" s="124">
        <f>SUM(M4:M25)</f>
        <v>73461.8</v>
      </c>
      <c r="N26" s="127">
        <f>L26/M26</f>
        <v>1.1682507098927606</v>
      </c>
      <c r="O26" s="2"/>
      <c r="P26" s="109">
        <f>SUM(P4:P25)</f>
        <v>5815.49</v>
      </c>
      <c r="Q26" s="109">
        <f>SUM(Q4:Q25)</f>
        <v>492.98999999999995</v>
      </c>
      <c r="R26" s="109">
        <f>SUM(R4:R25)</f>
        <v>135.23</v>
      </c>
      <c r="S26" s="173">
        <f>SUM(S4:S25)</f>
        <v>0</v>
      </c>
      <c r="T26" s="174"/>
      <c r="U26" s="109">
        <f>P26+Q26+S26+R26+T26</f>
        <v>6443.709999999999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42583</v>
      </c>
      <c r="Q31" s="164">
        <f>'[2]липень'!$D$94</f>
        <v>14372.98265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42583</v>
      </c>
      <c r="Q41" s="162">
        <f>'[3]залишки  (2)'!$K$6/1000</f>
        <v>151419.24718999988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P41:P42"/>
    <mergeCell ref="Q41:S42"/>
    <mergeCell ref="P31:P32"/>
    <mergeCell ref="Q31:S32"/>
    <mergeCell ref="Q34:R34"/>
    <mergeCell ref="Q35:R35"/>
    <mergeCell ref="P39:S39"/>
    <mergeCell ref="P40:S40"/>
    <mergeCell ref="S23:T23"/>
    <mergeCell ref="S24:T24"/>
    <mergeCell ref="S25:T25"/>
    <mergeCell ref="S26:T26"/>
    <mergeCell ref="P29:S29"/>
    <mergeCell ref="P30:S30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99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101</v>
      </c>
      <c r="Q1" s="139"/>
      <c r="R1" s="139"/>
      <c r="S1" s="139"/>
      <c r="T1" s="139"/>
      <c r="U1" s="140"/>
    </row>
    <row r="2" spans="1:21" ht="15" thickBot="1">
      <c r="A2" s="141" t="s">
        <v>103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104</v>
      </c>
      <c r="Q2" s="145"/>
      <c r="R2" s="145"/>
      <c r="S2" s="145"/>
      <c r="T2" s="145"/>
      <c r="U2" s="146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100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42583</v>
      </c>
      <c r="B4" s="96">
        <v>479.3</v>
      </c>
      <c r="C4" s="96">
        <v>4.2</v>
      </c>
      <c r="D4" s="96">
        <v>19.6</v>
      </c>
      <c r="E4" s="96">
        <v>192.7</v>
      </c>
      <c r="F4" s="100">
        <v>591.6</v>
      </c>
      <c r="G4" s="115">
        <v>47.3</v>
      </c>
      <c r="H4" s="115">
        <v>31.6</v>
      </c>
      <c r="I4" s="115">
        <v>0</v>
      </c>
      <c r="J4" s="96">
        <v>3289.2</v>
      </c>
      <c r="K4" s="96">
        <f aca="true" t="shared" si="0" ref="K4:K25">L4-B4-C4-D4-E4-F4-G4-H4-I4-J4</f>
        <v>19.100000000000364</v>
      </c>
      <c r="L4" s="96">
        <v>4674.6</v>
      </c>
      <c r="M4" s="96">
        <v>4650</v>
      </c>
      <c r="N4" s="4">
        <f aca="true" t="shared" si="1" ref="N4:N25">L4/M4</f>
        <v>1.0052903225806453</v>
      </c>
      <c r="O4" s="2">
        <f>AVERAGE(L4:L25)</f>
        <v>4359.811363636364</v>
      </c>
      <c r="P4" s="98">
        <v>0</v>
      </c>
      <c r="Q4" s="99">
        <v>0</v>
      </c>
      <c r="R4" s="100">
        <v>51.7</v>
      </c>
      <c r="S4" s="167">
        <v>0</v>
      </c>
      <c r="T4" s="168"/>
      <c r="U4" s="101">
        <f>P4+Q4+S4+R4+T4</f>
        <v>51.7</v>
      </c>
    </row>
    <row r="5" spans="1:21" ht="12.75">
      <c r="A5" s="11">
        <v>42584</v>
      </c>
      <c r="B5" s="96">
        <v>1458.8</v>
      </c>
      <c r="C5" s="96">
        <v>8.6</v>
      </c>
      <c r="D5" s="96">
        <v>55.6</v>
      </c>
      <c r="E5" s="96">
        <v>106.5</v>
      </c>
      <c r="F5" s="116">
        <v>720.7</v>
      </c>
      <c r="G5" s="115">
        <v>31</v>
      </c>
      <c r="H5" s="115">
        <v>19.1</v>
      </c>
      <c r="I5" s="115">
        <v>570.2</v>
      </c>
      <c r="J5" s="96">
        <v>0</v>
      </c>
      <c r="K5" s="96">
        <f t="shared" si="0"/>
        <v>83.85000000000002</v>
      </c>
      <c r="L5" s="96">
        <v>3054.35</v>
      </c>
      <c r="M5" s="96">
        <v>3200</v>
      </c>
      <c r="N5" s="4">
        <f t="shared" si="1"/>
        <v>0.9544843749999999</v>
      </c>
      <c r="O5" s="2">
        <v>4359.8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42585</v>
      </c>
      <c r="B6" s="96">
        <v>570.3</v>
      </c>
      <c r="C6" s="96">
        <v>7.2</v>
      </c>
      <c r="D6" s="105">
        <v>16.7</v>
      </c>
      <c r="E6" s="96">
        <v>129.8</v>
      </c>
      <c r="F6" s="117">
        <v>689.3</v>
      </c>
      <c r="G6" s="115">
        <v>46</v>
      </c>
      <c r="H6" s="115">
        <v>32</v>
      </c>
      <c r="I6" s="115">
        <v>0</v>
      </c>
      <c r="J6" s="115">
        <v>0</v>
      </c>
      <c r="K6" s="96">
        <f t="shared" si="0"/>
        <v>19.700000000000045</v>
      </c>
      <c r="L6" s="96">
        <v>1511</v>
      </c>
      <c r="M6" s="96">
        <v>1450</v>
      </c>
      <c r="N6" s="4">
        <f t="shared" si="1"/>
        <v>1.0420689655172415</v>
      </c>
      <c r="O6" s="2">
        <v>4359.8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42586</v>
      </c>
      <c r="B7" s="118">
        <v>2356</v>
      </c>
      <c r="C7" s="96">
        <v>0.6</v>
      </c>
      <c r="D7" s="96">
        <v>56.5</v>
      </c>
      <c r="E7" s="96">
        <v>101.9</v>
      </c>
      <c r="F7" s="116">
        <v>1546.3</v>
      </c>
      <c r="G7" s="115">
        <v>31.6</v>
      </c>
      <c r="H7" s="115">
        <v>27.7</v>
      </c>
      <c r="I7" s="115">
        <v>0</v>
      </c>
      <c r="J7" s="115">
        <v>0</v>
      </c>
      <c r="K7" s="96">
        <f t="shared" si="0"/>
        <v>29.700000000000227</v>
      </c>
      <c r="L7" s="96">
        <v>4150.3</v>
      </c>
      <c r="M7" s="96">
        <v>2100</v>
      </c>
      <c r="N7" s="4">
        <f t="shared" si="1"/>
        <v>1.9763333333333335</v>
      </c>
      <c r="O7" s="2">
        <v>4359.8</v>
      </c>
      <c r="P7" s="104">
        <v>0.02</v>
      </c>
      <c r="Q7" s="105">
        <v>0</v>
      </c>
      <c r="R7" s="106">
        <v>0.23</v>
      </c>
      <c r="S7" s="171">
        <v>0</v>
      </c>
      <c r="T7" s="172"/>
      <c r="U7" s="101">
        <f t="shared" si="2"/>
        <v>0.25</v>
      </c>
    </row>
    <row r="8" spans="1:21" ht="12.75">
      <c r="A8" s="11">
        <v>42587</v>
      </c>
      <c r="B8" s="114">
        <v>6291.8</v>
      </c>
      <c r="C8" s="107">
        <v>19.1</v>
      </c>
      <c r="D8" s="115">
        <v>23.6</v>
      </c>
      <c r="E8" s="115">
        <v>125</v>
      </c>
      <c r="F8" s="96">
        <v>1221.5</v>
      </c>
      <c r="G8" s="115">
        <v>84.2</v>
      </c>
      <c r="H8" s="115">
        <v>31.1</v>
      </c>
      <c r="I8" s="115">
        <v>0</v>
      </c>
      <c r="J8" s="115">
        <v>0</v>
      </c>
      <c r="K8" s="96">
        <f t="shared" si="0"/>
        <v>41.59999999999963</v>
      </c>
      <c r="L8" s="96">
        <v>7837.9</v>
      </c>
      <c r="M8" s="96">
        <v>6500</v>
      </c>
      <c r="N8" s="4">
        <f t="shared" si="1"/>
        <v>1.2058307692307693</v>
      </c>
      <c r="O8" s="2">
        <v>4359.8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42590</v>
      </c>
      <c r="B9" s="96">
        <v>2847.9</v>
      </c>
      <c r="C9" s="107">
        <v>104.4</v>
      </c>
      <c r="D9" s="115">
        <v>15.2</v>
      </c>
      <c r="E9" s="115">
        <v>621.1</v>
      </c>
      <c r="F9" s="96">
        <v>1179.8</v>
      </c>
      <c r="G9" s="115">
        <v>23.2</v>
      </c>
      <c r="H9" s="115">
        <v>37.5</v>
      </c>
      <c r="I9" s="115">
        <v>0</v>
      </c>
      <c r="J9" s="115">
        <v>0</v>
      </c>
      <c r="K9" s="96">
        <f t="shared" si="0"/>
        <v>138.00000000000006</v>
      </c>
      <c r="L9" s="96">
        <v>4967.1</v>
      </c>
      <c r="M9" s="96">
        <v>1900</v>
      </c>
      <c r="N9" s="4">
        <f t="shared" si="1"/>
        <v>2.614263157894737</v>
      </c>
      <c r="O9" s="2">
        <v>4359.8</v>
      </c>
      <c r="P9" s="104">
        <v>0</v>
      </c>
      <c r="Q9" s="105">
        <v>0</v>
      </c>
      <c r="R9" s="103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42591</v>
      </c>
      <c r="B10" s="96">
        <v>749.6</v>
      </c>
      <c r="C10" s="107">
        <v>53</v>
      </c>
      <c r="D10" s="115">
        <v>40.8</v>
      </c>
      <c r="E10" s="115">
        <v>197.2</v>
      </c>
      <c r="F10" s="96">
        <v>906.3</v>
      </c>
      <c r="G10" s="115">
        <v>83.9</v>
      </c>
      <c r="H10" s="115">
        <v>23.4</v>
      </c>
      <c r="I10" s="115">
        <v>0</v>
      </c>
      <c r="J10" s="115">
        <v>0</v>
      </c>
      <c r="K10" s="96">
        <f t="shared" si="0"/>
        <v>60.80000000000013</v>
      </c>
      <c r="L10" s="96">
        <v>2115</v>
      </c>
      <c r="M10" s="105">
        <v>1560</v>
      </c>
      <c r="N10" s="4">
        <f t="shared" si="1"/>
        <v>1.3557692307692308</v>
      </c>
      <c r="O10" s="2">
        <v>4359.8</v>
      </c>
      <c r="P10" s="104">
        <v>0</v>
      </c>
      <c r="Q10" s="105">
        <v>0.02</v>
      </c>
      <c r="R10" s="103">
        <v>0</v>
      </c>
      <c r="S10" s="169">
        <v>0</v>
      </c>
      <c r="T10" s="170"/>
      <c r="U10" s="101">
        <f>P10+Q10+S10+R10+T10</f>
        <v>0.02</v>
      </c>
    </row>
    <row r="11" spans="1:21" ht="12.75">
      <c r="A11" s="11">
        <v>42592</v>
      </c>
      <c r="B11" s="96">
        <v>501.2</v>
      </c>
      <c r="C11" s="107">
        <v>8.6</v>
      </c>
      <c r="D11" s="115">
        <v>15.4</v>
      </c>
      <c r="E11" s="115">
        <v>259.2</v>
      </c>
      <c r="F11" s="96">
        <v>1111.7</v>
      </c>
      <c r="G11" s="115">
        <v>31.4</v>
      </c>
      <c r="H11" s="115">
        <v>33.5</v>
      </c>
      <c r="I11" s="115">
        <v>0</v>
      </c>
      <c r="J11" s="115">
        <v>0</v>
      </c>
      <c r="K11" s="96">
        <f t="shared" si="0"/>
        <v>125.69999999999968</v>
      </c>
      <c r="L11" s="96">
        <v>2086.7</v>
      </c>
      <c r="M11" s="96">
        <v>1840</v>
      </c>
      <c r="N11" s="4">
        <f t="shared" si="1"/>
        <v>1.1340760869565216</v>
      </c>
      <c r="O11" s="2">
        <v>4359.8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42593</v>
      </c>
      <c r="B12" s="118">
        <v>811.9</v>
      </c>
      <c r="C12" s="107">
        <v>15</v>
      </c>
      <c r="D12" s="115">
        <v>4.4</v>
      </c>
      <c r="E12" s="115">
        <v>143.8</v>
      </c>
      <c r="F12" s="96">
        <v>905.1</v>
      </c>
      <c r="G12" s="115">
        <v>32.2</v>
      </c>
      <c r="H12" s="115">
        <v>27.4</v>
      </c>
      <c r="I12" s="115">
        <v>0</v>
      </c>
      <c r="J12" s="115">
        <v>0</v>
      </c>
      <c r="K12" s="96">
        <f t="shared" si="0"/>
        <v>15.09999999999993</v>
      </c>
      <c r="L12" s="96">
        <v>1954.9</v>
      </c>
      <c r="M12" s="96">
        <v>1480</v>
      </c>
      <c r="N12" s="4">
        <f t="shared" si="1"/>
        <v>1.3208783783783784</v>
      </c>
      <c r="O12" s="2">
        <v>4359.8</v>
      </c>
      <c r="P12" s="102">
        <v>0</v>
      </c>
      <c r="Q12" s="96">
        <v>0</v>
      </c>
      <c r="R12" s="103">
        <v>669.1</v>
      </c>
      <c r="S12" s="169">
        <v>0</v>
      </c>
      <c r="T12" s="170"/>
      <c r="U12" s="101">
        <f t="shared" si="2"/>
        <v>669.1</v>
      </c>
    </row>
    <row r="13" spans="1:21" ht="12.75">
      <c r="A13" s="11">
        <v>42594</v>
      </c>
      <c r="B13" s="96">
        <v>2314.8</v>
      </c>
      <c r="C13" s="107">
        <v>16.8</v>
      </c>
      <c r="D13" s="115">
        <v>43.6</v>
      </c>
      <c r="E13" s="115">
        <v>208.6</v>
      </c>
      <c r="F13" s="96">
        <v>841.8</v>
      </c>
      <c r="G13" s="115">
        <v>26.6</v>
      </c>
      <c r="H13" s="115">
        <v>25.7</v>
      </c>
      <c r="I13" s="115">
        <v>0</v>
      </c>
      <c r="J13" s="115">
        <v>0</v>
      </c>
      <c r="K13" s="96">
        <f t="shared" si="0"/>
        <v>1.9000000000001585</v>
      </c>
      <c r="L13" s="96">
        <v>3479.8</v>
      </c>
      <c r="M13" s="96">
        <v>2640</v>
      </c>
      <c r="N13" s="4">
        <f t="shared" si="1"/>
        <v>1.3181060606060606</v>
      </c>
      <c r="O13" s="2">
        <v>4359.8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42597</v>
      </c>
      <c r="B14" s="96">
        <v>3037.1</v>
      </c>
      <c r="C14" s="107">
        <v>68.7</v>
      </c>
      <c r="D14" s="115">
        <v>74.1</v>
      </c>
      <c r="E14" s="115">
        <v>341.1</v>
      </c>
      <c r="F14" s="96">
        <v>1296.4</v>
      </c>
      <c r="G14" s="115">
        <v>21.7</v>
      </c>
      <c r="H14" s="115">
        <v>30.9</v>
      </c>
      <c r="I14" s="115">
        <v>0</v>
      </c>
      <c r="J14" s="115">
        <v>0</v>
      </c>
      <c r="K14" s="96">
        <f t="shared" si="0"/>
        <v>14.699999999999726</v>
      </c>
      <c r="L14" s="96">
        <v>4884.7</v>
      </c>
      <c r="M14" s="96">
        <v>5500</v>
      </c>
      <c r="N14" s="4">
        <f t="shared" si="1"/>
        <v>0.8881272727272727</v>
      </c>
      <c r="O14" s="2">
        <v>4359.8</v>
      </c>
      <c r="P14" s="102">
        <v>0</v>
      </c>
      <c r="Q14" s="96">
        <v>0</v>
      </c>
      <c r="R14" s="107">
        <v>0</v>
      </c>
      <c r="S14" s="169">
        <v>0</v>
      </c>
      <c r="T14" s="170"/>
      <c r="U14" s="101">
        <f t="shared" si="2"/>
        <v>0</v>
      </c>
    </row>
    <row r="15" spans="1:21" ht="12.75">
      <c r="A15" s="11">
        <v>42598</v>
      </c>
      <c r="B15" s="96">
        <v>1672.2</v>
      </c>
      <c r="C15" s="97">
        <v>62.3</v>
      </c>
      <c r="D15" s="119">
        <v>106.3</v>
      </c>
      <c r="E15" s="119">
        <v>553.1</v>
      </c>
      <c r="F15" s="120">
        <v>1414.4</v>
      </c>
      <c r="G15" s="119">
        <v>25.9</v>
      </c>
      <c r="H15" s="119">
        <v>14.6</v>
      </c>
      <c r="I15" s="119">
        <v>0</v>
      </c>
      <c r="J15" s="119">
        <v>0</v>
      </c>
      <c r="K15" s="96">
        <f t="shared" si="0"/>
        <v>17.799999999999272</v>
      </c>
      <c r="L15" s="96">
        <v>3866.6</v>
      </c>
      <c r="M15" s="105">
        <v>2000</v>
      </c>
      <c r="N15" s="4">
        <f>L15/M15</f>
        <v>1.9333</v>
      </c>
      <c r="O15" s="2">
        <v>4359.8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42599</v>
      </c>
      <c r="B16" s="96">
        <v>1182.2</v>
      </c>
      <c r="C16" s="107">
        <v>114.8</v>
      </c>
      <c r="D16" s="115">
        <v>21.6</v>
      </c>
      <c r="E16" s="115">
        <v>501.5</v>
      </c>
      <c r="F16" s="96">
        <v>1701.9</v>
      </c>
      <c r="G16" s="115">
        <v>17.7</v>
      </c>
      <c r="H16" s="115">
        <v>33</v>
      </c>
      <c r="I16" s="115">
        <v>0</v>
      </c>
      <c r="J16" s="115">
        <v>0</v>
      </c>
      <c r="K16" s="96">
        <f t="shared" si="0"/>
        <v>148.99999999999983</v>
      </c>
      <c r="L16" s="96">
        <v>3721.7</v>
      </c>
      <c r="M16" s="105">
        <v>2400</v>
      </c>
      <c r="N16" s="4">
        <f t="shared" si="1"/>
        <v>1.5507083333333334</v>
      </c>
      <c r="O16" s="2">
        <v>4359.8</v>
      </c>
      <c r="P16" s="102">
        <v>0</v>
      </c>
      <c r="Q16" s="96">
        <v>0</v>
      </c>
      <c r="R16" s="107">
        <v>0</v>
      </c>
      <c r="S16" s="169">
        <v>0</v>
      </c>
      <c r="T16" s="170"/>
      <c r="U16" s="101">
        <f t="shared" si="2"/>
        <v>0</v>
      </c>
    </row>
    <row r="17" spans="1:21" ht="12.75">
      <c r="A17" s="11">
        <v>42600</v>
      </c>
      <c r="B17" s="96">
        <v>2639.7</v>
      </c>
      <c r="C17" s="107">
        <v>45.9</v>
      </c>
      <c r="D17" s="115">
        <v>18.8</v>
      </c>
      <c r="E17" s="115">
        <v>454.2</v>
      </c>
      <c r="F17" s="96">
        <v>1809.9</v>
      </c>
      <c r="G17" s="115">
        <v>162.4</v>
      </c>
      <c r="H17" s="115">
        <v>29</v>
      </c>
      <c r="I17" s="115">
        <v>0</v>
      </c>
      <c r="J17" s="115">
        <v>0</v>
      </c>
      <c r="K17" s="96">
        <f t="shared" si="0"/>
        <v>7.200000000000131</v>
      </c>
      <c r="L17" s="96">
        <v>5167.1</v>
      </c>
      <c r="M17" s="96">
        <v>2950</v>
      </c>
      <c r="N17" s="4">
        <f t="shared" si="1"/>
        <v>1.7515593220338985</v>
      </c>
      <c r="O17" s="2">
        <v>4359.8</v>
      </c>
      <c r="P17" s="102">
        <v>0</v>
      </c>
      <c r="Q17" s="96">
        <v>0</v>
      </c>
      <c r="R17" s="107">
        <v>150.5</v>
      </c>
      <c r="S17" s="169">
        <v>0</v>
      </c>
      <c r="T17" s="170"/>
      <c r="U17" s="101">
        <f t="shared" si="2"/>
        <v>150.5</v>
      </c>
    </row>
    <row r="18" spans="1:21" ht="12.75">
      <c r="A18" s="11">
        <v>42601</v>
      </c>
      <c r="B18" s="96">
        <v>2864</v>
      </c>
      <c r="C18" s="107">
        <v>98.9</v>
      </c>
      <c r="D18" s="115">
        <v>101.6</v>
      </c>
      <c r="E18" s="115">
        <v>597</v>
      </c>
      <c r="F18" s="96">
        <v>2163.4</v>
      </c>
      <c r="G18" s="115">
        <v>26.3</v>
      </c>
      <c r="H18" s="115">
        <v>25.9</v>
      </c>
      <c r="I18" s="115">
        <v>0</v>
      </c>
      <c r="J18" s="115">
        <v>0</v>
      </c>
      <c r="K18" s="96">
        <f t="shared" si="0"/>
        <v>50.89999999999991</v>
      </c>
      <c r="L18" s="96">
        <v>5928</v>
      </c>
      <c r="M18" s="96">
        <v>2600</v>
      </c>
      <c r="N18" s="4">
        <f>L18/M18</f>
        <v>2.28</v>
      </c>
      <c r="O18" s="2">
        <v>4359.8</v>
      </c>
      <c r="P18" s="102">
        <v>0</v>
      </c>
      <c r="Q18" s="96">
        <v>0</v>
      </c>
      <c r="R18" s="103">
        <v>0</v>
      </c>
      <c r="S18" s="169">
        <v>0</v>
      </c>
      <c r="T18" s="170"/>
      <c r="U18" s="101">
        <f t="shared" si="2"/>
        <v>0</v>
      </c>
    </row>
    <row r="19" spans="1:21" ht="12.75">
      <c r="A19" s="11">
        <v>42604</v>
      </c>
      <c r="B19" s="96">
        <v>2433.5</v>
      </c>
      <c r="C19" s="107">
        <v>1022.2</v>
      </c>
      <c r="D19" s="115">
        <v>79.9</v>
      </c>
      <c r="E19" s="115">
        <v>527.8</v>
      </c>
      <c r="F19" s="96">
        <v>361</v>
      </c>
      <c r="G19" s="115">
        <v>24.1</v>
      </c>
      <c r="H19" s="115">
        <v>23.5</v>
      </c>
      <c r="I19" s="115">
        <v>0</v>
      </c>
      <c r="J19" s="115">
        <v>0</v>
      </c>
      <c r="K19" s="96">
        <f t="shared" si="0"/>
        <v>29.300000000000203</v>
      </c>
      <c r="L19" s="96">
        <v>4501.3</v>
      </c>
      <c r="M19" s="96">
        <v>4800</v>
      </c>
      <c r="N19" s="4">
        <f t="shared" si="1"/>
        <v>0.9377708333333333</v>
      </c>
      <c r="O19" s="2">
        <v>4359.8</v>
      </c>
      <c r="P19" s="102">
        <v>0</v>
      </c>
      <c r="Q19" s="96">
        <v>0</v>
      </c>
      <c r="R19" s="103">
        <v>31.4</v>
      </c>
      <c r="S19" s="169">
        <v>0</v>
      </c>
      <c r="T19" s="170"/>
      <c r="U19" s="101">
        <f t="shared" si="2"/>
        <v>31.4</v>
      </c>
    </row>
    <row r="20" spans="1:21" ht="12.75">
      <c r="A20" s="11">
        <v>42605</v>
      </c>
      <c r="B20" s="96">
        <v>1012.4</v>
      </c>
      <c r="C20" s="107">
        <v>794.8</v>
      </c>
      <c r="D20" s="115">
        <v>53</v>
      </c>
      <c r="E20" s="96">
        <v>699.7</v>
      </c>
      <c r="F20" s="96">
        <v>194.5</v>
      </c>
      <c r="G20" s="115">
        <v>25.7</v>
      </c>
      <c r="H20" s="115">
        <v>25.3</v>
      </c>
      <c r="I20" s="115">
        <v>0</v>
      </c>
      <c r="J20" s="115">
        <v>0</v>
      </c>
      <c r="K20" s="96">
        <f t="shared" si="0"/>
        <v>103.50000000000001</v>
      </c>
      <c r="L20" s="96">
        <v>2908.9</v>
      </c>
      <c r="M20" s="96">
        <v>3200</v>
      </c>
      <c r="N20" s="4">
        <f t="shared" si="1"/>
        <v>0.9090312500000001</v>
      </c>
      <c r="O20" s="2">
        <v>4359.8</v>
      </c>
      <c r="P20" s="102">
        <v>0</v>
      </c>
      <c r="Q20" s="96">
        <v>0</v>
      </c>
      <c r="R20" s="103">
        <v>11.2</v>
      </c>
      <c r="S20" s="169">
        <v>0</v>
      </c>
      <c r="T20" s="170"/>
      <c r="U20" s="101">
        <f t="shared" si="2"/>
        <v>11.2</v>
      </c>
    </row>
    <row r="21" spans="1:21" ht="12.75">
      <c r="A21" s="11">
        <v>42607</v>
      </c>
      <c r="B21" s="96">
        <v>304.8</v>
      </c>
      <c r="C21" s="107">
        <v>245.7</v>
      </c>
      <c r="D21" s="115">
        <v>68.7</v>
      </c>
      <c r="E21" s="96">
        <v>1218.3</v>
      </c>
      <c r="F21" s="96">
        <v>83.2</v>
      </c>
      <c r="G21" s="115">
        <v>110.6</v>
      </c>
      <c r="H21" s="115">
        <v>31.4</v>
      </c>
      <c r="I21" s="115">
        <v>0</v>
      </c>
      <c r="J21" s="115">
        <v>0</v>
      </c>
      <c r="K21" s="96">
        <f t="shared" si="0"/>
        <v>19.80000000000002</v>
      </c>
      <c r="L21" s="96">
        <v>2082.5</v>
      </c>
      <c r="M21" s="96">
        <v>2880</v>
      </c>
      <c r="N21" s="4">
        <f t="shared" si="1"/>
        <v>0.7230902777777778</v>
      </c>
      <c r="O21" s="2">
        <v>4359.8</v>
      </c>
      <c r="P21" s="108">
        <v>0</v>
      </c>
      <c r="Q21" s="107">
        <v>0</v>
      </c>
      <c r="R21" s="103">
        <v>0</v>
      </c>
      <c r="S21" s="169">
        <v>0</v>
      </c>
      <c r="T21" s="170"/>
      <c r="U21" s="101">
        <f t="shared" si="2"/>
        <v>0</v>
      </c>
    </row>
    <row r="22" spans="1:21" ht="12.75">
      <c r="A22" s="11">
        <v>42608</v>
      </c>
      <c r="B22" s="96">
        <v>669.5</v>
      </c>
      <c r="C22" s="107">
        <v>1845.7</v>
      </c>
      <c r="D22" s="115">
        <v>70.6</v>
      </c>
      <c r="E22" s="96">
        <v>1311.9</v>
      </c>
      <c r="F22" s="96">
        <v>78.4</v>
      </c>
      <c r="G22" s="115">
        <v>30.7</v>
      </c>
      <c r="H22" s="115">
        <v>31.4</v>
      </c>
      <c r="I22" s="115">
        <v>0</v>
      </c>
      <c r="J22" s="115">
        <v>0</v>
      </c>
      <c r="K22" s="96">
        <f t="shared" si="0"/>
        <v>12.399999999999856</v>
      </c>
      <c r="L22" s="96">
        <v>4050.6</v>
      </c>
      <c r="M22" s="96">
        <v>4450</v>
      </c>
      <c r="N22" s="4">
        <f t="shared" si="1"/>
        <v>0.910247191011236</v>
      </c>
      <c r="O22" s="2">
        <v>4359.8</v>
      </c>
      <c r="P22" s="108">
        <v>6.8</v>
      </c>
      <c r="Q22" s="107">
        <v>0</v>
      </c>
      <c r="R22" s="103">
        <v>0</v>
      </c>
      <c r="S22" s="169">
        <v>0</v>
      </c>
      <c r="T22" s="170"/>
      <c r="U22" s="101">
        <f t="shared" si="2"/>
        <v>6.8</v>
      </c>
    </row>
    <row r="23" spans="1:21" ht="12.75">
      <c r="A23" s="11">
        <v>42611</v>
      </c>
      <c r="B23" s="96">
        <v>1657.6</v>
      </c>
      <c r="C23" s="107">
        <v>3521.4</v>
      </c>
      <c r="D23" s="115">
        <v>17.6</v>
      </c>
      <c r="E23" s="96">
        <v>3210.6</v>
      </c>
      <c r="F23" s="96">
        <v>101</v>
      </c>
      <c r="G23" s="115">
        <v>27.6</v>
      </c>
      <c r="H23" s="115">
        <v>34.3</v>
      </c>
      <c r="I23" s="115">
        <v>0</v>
      </c>
      <c r="J23" s="115">
        <v>0</v>
      </c>
      <c r="K23" s="96">
        <f t="shared" si="0"/>
        <v>33.79999999999937</v>
      </c>
      <c r="L23" s="96">
        <v>8603.9</v>
      </c>
      <c r="M23" s="96">
        <v>11000</v>
      </c>
      <c r="N23" s="4">
        <f t="shared" si="1"/>
        <v>0.7821727272727272</v>
      </c>
      <c r="O23" s="2">
        <v>4359.8</v>
      </c>
      <c r="P23" s="108">
        <v>3</v>
      </c>
      <c r="Q23" s="107">
        <v>0</v>
      </c>
      <c r="R23" s="103">
        <v>45.4</v>
      </c>
      <c r="S23" s="169">
        <v>0</v>
      </c>
      <c r="T23" s="170"/>
      <c r="U23" s="101">
        <f t="shared" si="2"/>
        <v>48.4</v>
      </c>
    </row>
    <row r="24" spans="1:21" ht="12.75">
      <c r="A24" s="11">
        <v>42612</v>
      </c>
      <c r="B24" s="96">
        <v>5421.6</v>
      </c>
      <c r="C24" s="107">
        <v>2071.7</v>
      </c>
      <c r="D24" s="115">
        <v>71.6</v>
      </c>
      <c r="E24" s="96">
        <v>2671.7</v>
      </c>
      <c r="F24" s="96">
        <v>178.2</v>
      </c>
      <c r="G24" s="115">
        <v>45.2</v>
      </c>
      <c r="H24" s="115">
        <v>21.4</v>
      </c>
      <c r="I24" s="115">
        <v>0</v>
      </c>
      <c r="J24" s="115">
        <v>0</v>
      </c>
      <c r="K24" s="96">
        <f t="shared" si="0"/>
        <v>-15.100000000000627</v>
      </c>
      <c r="L24" s="96">
        <v>10466.3</v>
      </c>
      <c r="M24" s="96">
        <v>12500</v>
      </c>
      <c r="N24" s="4">
        <f t="shared" si="1"/>
        <v>0.8373039999999999</v>
      </c>
      <c r="O24" s="2">
        <v>4359.8</v>
      </c>
      <c r="P24" s="108">
        <v>9.8</v>
      </c>
      <c r="Q24" s="107">
        <v>0</v>
      </c>
      <c r="R24" s="103">
        <v>7.9</v>
      </c>
      <c r="S24" s="169">
        <v>0</v>
      </c>
      <c r="T24" s="170"/>
      <c r="U24" s="101">
        <f t="shared" si="2"/>
        <v>17.700000000000003</v>
      </c>
    </row>
    <row r="25" spans="1:21" ht="13.5" thickBot="1">
      <c r="A25" s="121">
        <v>42613</v>
      </c>
      <c r="B25" s="128">
        <v>3232.5</v>
      </c>
      <c r="C25" s="128">
        <v>15.8</v>
      </c>
      <c r="D25" s="128">
        <v>27.6</v>
      </c>
      <c r="E25" s="128">
        <v>357.1</v>
      </c>
      <c r="F25" s="128">
        <v>155.8</v>
      </c>
      <c r="G25" s="128">
        <v>16.8</v>
      </c>
      <c r="H25" s="128">
        <v>33.3</v>
      </c>
      <c r="I25" s="129">
        <v>0</v>
      </c>
      <c r="J25" s="129">
        <v>0</v>
      </c>
      <c r="K25" s="122">
        <f t="shared" si="0"/>
        <v>63.6999999999999</v>
      </c>
      <c r="L25" s="130">
        <v>3902.6</v>
      </c>
      <c r="M25" s="96">
        <v>6607</v>
      </c>
      <c r="N25" s="126">
        <f t="shared" si="1"/>
        <v>0.5906765551687604</v>
      </c>
      <c r="O25" s="2">
        <v>4359.8</v>
      </c>
      <c r="P25" s="108">
        <v>12.4</v>
      </c>
      <c r="Q25" s="107">
        <v>0</v>
      </c>
      <c r="R25" s="103">
        <v>0</v>
      </c>
      <c r="S25" s="169">
        <v>0</v>
      </c>
      <c r="T25" s="170"/>
      <c r="U25" s="101">
        <f t="shared" si="2"/>
        <v>12.4</v>
      </c>
    </row>
    <row r="26" spans="1:21" ht="13.5" thickBot="1">
      <c r="A26" s="123" t="s">
        <v>29</v>
      </c>
      <c r="B26" s="125">
        <f>SUM(B4:B25)</f>
        <v>44508.700000000004</v>
      </c>
      <c r="C26" s="125">
        <f aca="true" t="shared" si="3" ref="C26:J26">SUM(C4:C25)</f>
        <v>10145.399999999998</v>
      </c>
      <c r="D26" s="125">
        <f t="shared" si="3"/>
        <v>1002.8000000000002</v>
      </c>
      <c r="E26" s="125">
        <f t="shared" si="3"/>
        <v>14529.800000000001</v>
      </c>
      <c r="F26" s="125">
        <f t="shared" si="3"/>
        <v>19252.2</v>
      </c>
      <c r="G26" s="125">
        <f t="shared" si="3"/>
        <v>972.1000000000001</v>
      </c>
      <c r="H26" s="125">
        <f t="shared" si="3"/>
        <v>622.9999999999999</v>
      </c>
      <c r="I26" s="125">
        <f t="shared" si="3"/>
        <v>570.2</v>
      </c>
      <c r="J26" s="125">
        <f t="shared" si="3"/>
        <v>3289.2</v>
      </c>
      <c r="K26" s="124">
        <f>SUM(K4:K25)</f>
        <v>1022.449999999998</v>
      </c>
      <c r="L26" s="124">
        <f>SUM(L4:L25)</f>
        <v>95915.85</v>
      </c>
      <c r="M26" s="124">
        <f>SUM(M4:M25)</f>
        <v>88207</v>
      </c>
      <c r="N26" s="127">
        <f>L26/M26</f>
        <v>1.087394991327219</v>
      </c>
      <c r="O26" s="2"/>
      <c r="P26" s="109">
        <f>SUM(P4:P25)</f>
        <v>32.02</v>
      </c>
      <c r="Q26" s="109">
        <f>SUM(Q4:Q25)</f>
        <v>0.02</v>
      </c>
      <c r="R26" s="109">
        <f>SUM(R4:R25)</f>
        <v>967.43</v>
      </c>
      <c r="S26" s="173">
        <f>SUM(S4:S25)</f>
        <v>0</v>
      </c>
      <c r="T26" s="174"/>
      <c r="U26" s="109">
        <f>P26+Q26+S26+R26+T26</f>
        <v>999.4699999999999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42614</v>
      </c>
      <c r="Q31" s="164">
        <f>'[2]серпень'!$D$94</f>
        <v>12068.543380000001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42614</v>
      </c>
      <c r="Q41" s="162">
        <f>'[3]залишки  (2)'!$K$6/1000</f>
        <v>151419.24718999988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P39:S39"/>
    <mergeCell ref="P40:S4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3" sqref="Q43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105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107</v>
      </c>
      <c r="Q1" s="139"/>
      <c r="R1" s="139"/>
      <c r="S1" s="139"/>
      <c r="T1" s="139"/>
      <c r="U1" s="140"/>
    </row>
    <row r="2" spans="1:21" ht="15" thickBot="1">
      <c r="A2" s="141" t="s">
        <v>109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110</v>
      </c>
      <c r="Q2" s="145"/>
      <c r="R2" s="145"/>
      <c r="S2" s="145"/>
      <c r="T2" s="145"/>
      <c r="U2" s="146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106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42614</v>
      </c>
      <c r="B4" s="96">
        <v>719.1</v>
      </c>
      <c r="C4" s="96">
        <v>3</v>
      </c>
      <c r="D4" s="96">
        <v>5.9</v>
      </c>
      <c r="E4" s="96">
        <v>109.4</v>
      </c>
      <c r="F4" s="100">
        <v>297.4</v>
      </c>
      <c r="G4" s="115">
        <v>26.6</v>
      </c>
      <c r="H4" s="115">
        <v>21.2</v>
      </c>
      <c r="I4" s="115">
        <v>0</v>
      </c>
      <c r="J4" s="96">
        <v>3605.94</v>
      </c>
      <c r="K4" s="96">
        <f aca="true" t="shared" si="0" ref="K4:K25">L4-B4-C4-D4-E4-F4-G4-H4-I4-J4</f>
        <v>9.260000000000218</v>
      </c>
      <c r="L4" s="96">
        <v>4797.8</v>
      </c>
      <c r="M4" s="105">
        <v>4750</v>
      </c>
      <c r="N4" s="4">
        <f aca="true" t="shared" si="1" ref="N4:N25">L4/M4</f>
        <v>1.0100631578947368</v>
      </c>
      <c r="O4" s="2">
        <f>AVERAGE(L4:L25)</f>
        <v>3680.744545454545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42615</v>
      </c>
      <c r="B5" s="96">
        <v>644.4</v>
      </c>
      <c r="C5" s="96">
        <v>0.5</v>
      </c>
      <c r="D5" s="96">
        <v>38.8</v>
      </c>
      <c r="E5" s="96">
        <v>96.4</v>
      </c>
      <c r="F5" s="116">
        <v>146.3</v>
      </c>
      <c r="G5" s="115">
        <v>131.4</v>
      </c>
      <c r="H5" s="115">
        <v>24.5</v>
      </c>
      <c r="I5" s="115">
        <v>0</v>
      </c>
      <c r="J5" s="96">
        <v>0</v>
      </c>
      <c r="K5" s="96">
        <f t="shared" si="0"/>
        <v>15.999999999999915</v>
      </c>
      <c r="L5" s="96">
        <v>1098.3</v>
      </c>
      <c r="M5" s="105">
        <v>1100</v>
      </c>
      <c r="N5" s="4">
        <f t="shared" si="1"/>
        <v>0.9984545454545454</v>
      </c>
      <c r="O5" s="2">
        <v>3680.7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42618</v>
      </c>
      <c r="B6" s="96">
        <v>1535.7</v>
      </c>
      <c r="C6" s="96">
        <v>21.5</v>
      </c>
      <c r="D6" s="105">
        <v>26.1</v>
      </c>
      <c r="E6" s="96">
        <v>148.1</v>
      </c>
      <c r="F6" s="117">
        <v>222.6</v>
      </c>
      <c r="G6" s="115">
        <v>19</v>
      </c>
      <c r="H6" s="115">
        <v>37.4</v>
      </c>
      <c r="I6" s="115">
        <v>557</v>
      </c>
      <c r="J6" s="115">
        <v>0</v>
      </c>
      <c r="K6" s="96">
        <f t="shared" si="0"/>
        <v>26.59999999999991</v>
      </c>
      <c r="L6" s="96">
        <v>2594</v>
      </c>
      <c r="M6" s="105">
        <v>2900</v>
      </c>
      <c r="N6" s="4">
        <f t="shared" si="1"/>
        <v>0.8944827586206896</v>
      </c>
      <c r="O6" s="2">
        <v>3680.7</v>
      </c>
      <c r="P6" s="104">
        <v>0</v>
      </c>
      <c r="Q6" s="105">
        <v>18.8</v>
      </c>
      <c r="R6" s="106">
        <v>0</v>
      </c>
      <c r="S6" s="171">
        <v>0</v>
      </c>
      <c r="T6" s="172"/>
      <c r="U6" s="101">
        <f t="shared" si="2"/>
        <v>18.8</v>
      </c>
    </row>
    <row r="7" spans="1:21" ht="12.75">
      <c r="A7" s="11">
        <v>42619</v>
      </c>
      <c r="B7" s="113">
        <v>3412.8</v>
      </c>
      <c r="C7" s="96">
        <v>17.7</v>
      </c>
      <c r="D7" s="96">
        <v>34</v>
      </c>
      <c r="E7" s="96">
        <v>169</v>
      </c>
      <c r="F7" s="116">
        <v>187.9</v>
      </c>
      <c r="G7" s="115">
        <v>54.2</v>
      </c>
      <c r="H7" s="115">
        <v>20.25</v>
      </c>
      <c r="I7" s="115">
        <v>0</v>
      </c>
      <c r="J7" s="115">
        <v>0</v>
      </c>
      <c r="K7" s="96">
        <f t="shared" si="0"/>
        <v>31.64999999999982</v>
      </c>
      <c r="L7" s="96">
        <v>3927.5</v>
      </c>
      <c r="M7" s="105">
        <v>4100</v>
      </c>
      <c r="N7" s="4">
        <f t="shared" si="1"/>
        <v>0.9579268292682926</v>
      </c>
      <c r="O7" s="2">
        <v>3680.7</v>
      </c>
      <c r="P7" s="104">
        <v>0</v>
      </c>
      <c r="Q7" s="105">
        <v>0</v>
      </c>
      <c r="R7" s="106">
        <v>20.2</v>
      </c>
      <c r="S7" s="171">
        <v>0</v>
      </c>
      <c r="T7" s="172"/>
      <c r="U7" s="101">
        <f t="shared" si="2"/>
        <v>20.2</v>
      </c>
    </row>
    <row r="8" spans="1:21" ht="12.75">
      <c r="A8" s="11">
        <v>42620</v>
      </c>
      <c r="B8" s="96">
        <v>5526</v>
      </c>
      <c r="C8" s="107">
        <v>13.1</v>
      </c>
      <c r="D8" s="115">
        <v>13.3</v>
      </c>
      <c r="E8" s="115">
        <v>263</v>
      </c>
      <c r="F8" s="96">
        <v>238.7</v>
      </c>
      <c r="G8" s="115">
        <v>25.1</v>
      </c>
      <c r="H8" s="115">
        <v>38.1</v>
      </c>
      <c r="I8" s="115">
        <v>0</v>
      </c>
      <c r="J8" s="115">
        <v>0</v>
      </c>
      <c r="K8" s="96">
        <f t="shared" si="0"/>
        <v>50.840000000000366</v>
      </c>
      <c r="L8" s="96">
        <v>6168.14</v>
      </c>
      <c r="M8" s="105">
        <v>4500</v>
      </c>
      <c r="N8" s="4">
        <f t="shared" si="1"/>
        <v>1.3706977777777778</v>
      </c>
      <c r="O8" s="2">
        <v>3680.7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42621</v>
      </c>
      <c r="B9" s="96">
        <v>1776.2</v>
      </c>
      <c r="C9" s="107">
        <v>10.1</v>
      </c>
      <c r="D9" s="115">
        <v>14.1</v>
      </c>
      <c r="E9" s="115">
        <v>126.2</v>
      </c>
      <c r="F9" s="96">
        <v>192.4</v>
      </c>
      <c r="G9" s="115">
        <v>30</v>
      </c>
      <c r="H9" s="115">
        <v>22.6</v>
      </c>
      <c r="I9" s="115">
        <v>0</v>
      </c>
      <c r="J9" s="115">
        <v>0</v>
      </c>
      <c r="K9" s="96">
        <f t="shared" si="0"/>
        <v>33.300000000000004</v>
      </c>
      <c r="L9" s="96">
        <v>2204.9</v>
      </c>
      <c r="M9" s="105">
        <v>2400</v>
      </c>
      <c r="N9" s="4">
        <f t="shared" si="1"/>
        <v>0.9187083333333333</v>
      </c>
      <c r="O9" s="2">
        <v>3680.7</v>
      </c>
      <c r="P9" s="104">
        <v>70.3</v>
      </c>
      <c r="Q9" s="105">
        <v>0</v>
      </c>
      <c r="R9" s="103">
        <v>0</v>
      </c>
      <c r="S9" s="169">
        <v>0</v>
      </c>
      <c r="T9" s="170"/>
      <c r="U9" s="101">
        <f t="shared" si="2"/>
        <v>70.3</v>
      </c>
    </row>
    <row r="10" spans="1:21" ht="12.75">
      <c r="A10" s="11">
        <v>42622</v>
      </c>
      <c r="B10" s="96">
        <v>868.4</v>
      </c>
      <c r="C10" s="107">
        <v>29</v>
      </c>
      <c r="D10" s="115">
        <v>21.4</v>
      </c>
      <c r="E10" s="115">
        <v>232.8</v>
      </c>
      <c r="F10" s="96">
        <v>564.8</v>
      </c>
      <c r="G10" s="115">
        <v>27.1</v>
      </c>
      <c r="H10" s="115">
        <v>27.8</v>
      </c>
      <c r="I10" s="115">
        <v>0</v>
      </c>
      <c r="J10" s="115">
        <v>0</v>
      </c>
      <c r="K10" s="96">
        <f t="shared" si="0"/>
        <v>90.5000000000001</v>
      </c>
      <c r="L10" s="96">
        <v>1861.8</v>
      </c>
      <c r="M10" s="105">
        <v>2500</v>
      </c>
      <c r="N10" s="4">
        <f t="shared" si="1"/>
        <v>0.7447199999999999</v>
      </c>
      <c r="O10" s="2">
        <v>3680.7</v>
      </c>
      <c r="P10" s="104">
        <v>0</v>
      </c>
      <c r="Q10" s="105">
        <v>0</v>
      </c>
      <c r="R10" s="103">
        <v>0</v>
      </c>
      <c r="S10" s="169">
        <v>0</v>
      </c>
      <c r="T10" s="170"/>
      <c r="U10" s="101">
        <f>P10+Q10+S10+R10+T10</f>
        <v>0</v>
      </c>
    </row>
    <row r="11" spans="1:21" ht="12.75">
      <c r="A11" s="11">
        <v>42625</v>
      </c>
      <c r="B11" s="96">
        <v>448.8</v>
      </c>
      <c r="C11" s="107">
        <v>26.1</v>
      </c>
      <c r="D11" s="115">
        <v>7.1</v>
      </c>
      <c r="E11" s="115">
        <v>197.5</v>
      </c>
      <c r="F11" s="96">
        <v>220.8</v>
      </c>
      <c r="G11" s="115">
        <v>23.8</v>
      </c>
      <c r="H11" s="115">
        <v>31.4</v>
      </c>
      <c r="I11" s="115">
        <v>0</v>
      </c>
      <c r="J11" s="115">
        <v>0</v>
      </c>
      <c r="K11" s="96">
        <f t="shared" si="0"/>
        <v>40.79999999999995</v>
      </c>
      <c r="L11" s="96">
        <v>996.3</v>
      </c>
      <c r="M11" s="105">
        <v>2200</v>
      </c>
      <c r="N11" s="4">
        <f t="shared" si="1"/>
        <v>0.45286363636363636</v>
      </c>
      <c r="O11" s="2">
        <v>3680.7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42626</v>
      </c>
      <c r="B12" s="113">
        <v>620.9</v>
      </c>
      <c r="C12" s="107">
        <v>45.9</v>
      </c>
      <c r="D12" s="115">
        <v>16.8</v>
      </c>
      <c r="E12" s="115">
        <v>234</v>
      </c>
      <c r="F12" s="96">
        <v>203.6</v>
      </c>
      <c r="G12" s="115">
        <v>120.8</v>
      </c>
      <c r="H12" s="115">
        <v>20.3</v>
      </c>
      <c r="I12" s="115">
        <v>0</v>
      </c>
      <c r="J12" s="115">
        <v>0</v>
      </c>
      <c r="K12" s="96">
        <f t="shared" si="0"/>
        <v>32.2000000000001</v>
      </c>
      <c r="L12" s="96">
        <v>1294.5</v>
      </c>
      <c r="M12" s="105">
        <v>2400</v>
      </c>
      <c r="N12" s="4">
        <f t="shared" si="1"/>
        <v>0.539375</v>
      </c>
      <c r="O12" s="2">
        <v>3680.7</v>
      </c>
      <c r="P12" s="102">
        <v>0</v>
      </c>
      <c r="Q12" s="96">
        <v>0</v>
      </c>
      <c r="R12" s="103">
        <v>1087.3</v>
      </c>
      <c r="S12" s="169">
        <v>0</v>
      </c>
      <c r="T12" s="170"/>
      <c r="U12" s="101">
        <f t="shared" si="2"/>
        <v>1087.3</v>
      </c>
    </row>
    <row r="13" spans="1:21" ht="12.75">
      <c r="A13" s="11">
        <v>42627</v>
      </c>
      <c r="B13" s="96">
        <v>1735.7</v>
      </c>
      <c r="C13" s="107">
        <v>35.5</v>
      </c>
      <c r="D13" s="115">
        <v>27.2</v>
      </c>
      <c r="E13" s="115">
        <v>292.6</v>
      </c>
      <c r="F13" s="96">
        <v>248.7</v>
      </c>
      <c r="G13" s="115">
        <v>21.9</v>
      </c>
      <c r="H13" s="115">
        <v>30.3</v>
      </c>
      <c r="I13" s="115">
        <v>0</v>
      </c>
      <c r="J13" s="115">
        <v>0</v>
      </c>
      <c r="K13" s="96">
        <f t="shared" si="0"/>
        <v>20.5999999999999</v>
      </c>
      <c r="L13" s="96">
        <v>2412.5</v>
      </c>
      <c r="M13" s="105">
        <v>2200</v>
      </c>
      <c r="N13" s="4">
        <f t="shared" si="1"/>
        <v>1.0965909090909092</v>
      </c>
      <c r="O13" s="2">
        <v>3680.7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42628</v>
      </c>
      <c r="B14" s="96">
        <v>3308.9</v>
      </c>
      <c r="C14" s="107">
        <v>36.7</v>
      </c>
      <c r="D14" s="115">
        <v>38.3</v>
      </c>
      <c r="E14" s="115">
        <v>499.1</v>
      </c>
      <c r="F14" s="96">
        <v>297.1</v>
      </c>
      <c r="G14" s="115">
        <v>41.6</v>
      </c>
      <c r="H14" s="115">
        <v>29.6</v>
      </c>
      <c r="I14" s="115">
        <v>0</v>
      </c>
      <c r="J14" s="115">
        <v>0</v>
      </c>
      <c r="K14" s="96">
        <f t="shared" si="0"/>
        <v>33.00000000000004</v>
      </c>
      <c r="L14" s="96">
        <v>4284.3</v>
      </c>
      <c r="M14" s="105">
        <v>4000</v>
      </c>
      <c r="N14" s="4">
        <f t="shared" si="1"/>
        <v>1.071075</v>
      </c>
      <c r="O14" s="2">
        <v>3680.7</v>
      </c>
      <c r="P14" s="102">
        <v>0</v>
      </c>
      <c r="Q14" s="96">
        <v>0</v>
      </c>
      <c r="R14" s="107">
        <v>4.7</v>
      </c>
      <c r="S14" s="169">
        <v>0</v>
      </c>
      <c r="T14" s="170"/>
      <c r="U14" s="101">
        <f t="shared" si="2"/>
        <v>4.7</v>
      </c>
    </row>
    <row r="15" spans="1:21" ht="12.75">
      <c r="A15" s="11">
        <v>42629</v>
      </c>
      <c r="B15" s="96">
        <v>2900.2</v>
      </c>
      <c r="C15" s="97">
        <v>77.5</v>
      </c>
      <c r="D15" s="119">
        <v>48.1</v>
      </c>
      <c r="E15" s="119">
        <v>313.3</v>
      </c>
      <c r="F15" s="120">
        <v>338.3</v>
      </c>
      <c r="G15" s="119">
        <v>82.3</v>
      </c>
      <c r="H15" s="119">
        <v>21.62</v>
      </c>
      <c r="I15" s="119">
        <v>0</v>
      </c>
      <c r="J15" s="119">
        <v>0</v>
      </c>
      <c r="K15" s="96">
        <f t="shared" si="0"/>
        <v>196.18000000000006</v>
      </c>
      <c r="L15" s="96">
        <v>3977.5</v>
      </c>
      <c r="M15" s="105">
        <v>2900</v>
      </c>
      <c r="N15" s="4">
        <f>L15/M15</f>
        <v>1.3715517241379311</v>
      </c>
      <c r="O15" s="2">
        <v>3680.7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42632</v>
      </c>
      <c r="B16" s="96">
        <v>1281.1</v>
      </c>
      <c r="C16" s="107">
        <v>107.2</v>
      </c>
      <c r="D16" s="115">
        <v>24.1</v>
      </c>
      <c r="E16" s="115">
        <v>321.9</v>
      </c>
      <c r="F16" s="96">
        <v>444.3</v>
      </c>
      <c r="G16" s="115">
        <v>25.24</v>
      </c>
      <c r="H16" s="115">
        <v>30.74</v>
      </c>
      <c r="I16" s="115">
        <v>0</v>
      </c>
      <c r="J16" s="115">
        <v>0</v>
      </c>
      <c r="K16" s="96">
        <f t="shared" si="0"/>
        <v>33.920000000000044</v>
      </c>
      <c r="L16" s="96">
        <v>2268.5</v>
      </c>
      <c r="M16" s="105">
        <v>3800</v>
      </c>
      <c r="N16" s="4">
        <f t="shared" si="1"/>
        <v>0.5969736842105263</v>
      </c>
      <c r="O16" s="2">
        <v>3680.7</v>
      </c>
      <c r="P16" s="102">
        <v>0</v>
      </c>
      <c r="Q16" s="96">
        <v>0</v>
      </c>
      <c r="R16" s="107">
        <v>0</v>
      </c>
      <c r="S16" s="169">
        <v>0</v>
      </c>
      <c r="T16" s="170"/>
      <c r="U16" s="101">
        <f t="shared" si="2"/>
        <v>0</v>
      </c>
    </row>
    <row r="17" spans="1:21" ht="12.75">
      <c r="A17" s="11">
        <v>42633</v>
      </c>
      <c r="B17" s="96">
        <v>1873.64</v>
      </c>
      <c r="C17" s="107">
        <v>165.89</v>
      </c>
      <c r="D17" s="115">
        <v>13.17</v>
      </c>
      <c r="E17" s="115">
        <v>341.3</v>
      </c>
      <c r="F17" s="96">
        <v>260.67</v>
      </c>
      <c r="G17" s="115">
        <v>44.57</v>
      </c>
      <c r="H17" s="115">
        <v>12.95</v>
      </c>
      <c r="I17" s="115">
        <v>0</v>
      </c>
      <c r="J17" s="115">
        <v>0</v>
      </c>
      <c r="K17" s="96">
        <f t="shared" si="0"/>
        <v>12.509999999999746</v>
      </c>
      <c r="L17" s="96">
        <v>2724.7</v>
      </c>
      <c r="M17" s="105">
        <v>2600</v>
      </c>
      <c r="N17" s="4">
        <f t="shared" si="1"/>
        <v>1.0479615384615384</v>
      </c>
      <c r="O17" s="2">
        <v>3680.7</v>
      </c>
      <c r="P17" s="102">
        <v>0</v>
      </c>
      <c r="Q17" s="96">
        <v>0</v>
      </c>
      <c r="R17" s="107">
        <v>0</v>
      </c>
      <c r="S17" s="169">
        <v>0</v>
      </c>
      <c r="T17" s="170"/>
      <c r="U17" s="101">
        <f t="shared" si="2"/>
        <v>0</v>
      </c>
    </row>
    <row r="18" spans="1:21" ht="12.75">
      <c r="A18" s="11">
        <v>42634</v>
      </c>
      <c r="B18" s="96">
        <v>1716.2</v>
      </c>
      <c r="C18" s="107">
        <v>74.3</v>
      </c>
      <c r="D18" s="115">
        <v>19.1</v>
      </c>
      <c r="E18" s="115">
        <v>425.8</v>
      </c>
      <c r="F18" s="96">
        <v>385.7</v>
      </c>
      <c r="G18" s="115">
        <v>46.4</v>
      </c>
      <c r="H18" s="115">
        <v>30.7</v>
      </c>
      <c r="I18" s="115">
        <v>0</v>
      </c>
      <c r="J18" s="115">
        <v>0</v>
      </c>
      <c r="K18" s="96">
        <f t="shared" si="0"/>
        <v>11.79999999999998</v>
      </c>
      <c r="L18" s="96">
        <v>2710</v>
      </c>
      <c r="M18" s="105">
        <v>2700</v>
      </c>
      <c r="N18" s="4">
        <f>L18/M18</f>
        <v>1.0037037037037038</v>
      </c>
      <c r="O18" s="2">
        <v>3680.7</v>
      </c>
      <c r="P18" s="102">
        <v>0</v>
      </c>
      <c r="Q18" s="96">
        <v>0</v>
      </c>
      <c r="R18" s="103">
        <v>0</v>
      </c>
      <c r="S18" s="169">
        <v>4</v>
      </c>
      <c r="T18" s="170"/>
      <c r="U18" s="101">
        <f t="shared" si="2"/>
        <v>4</v>
      </c>
    </row>
    <row r="19" spans="1:21" ht="12.75">
      <c r="A19" s="11">
        <v>42635</v>
      </c>
      <c r="B19" s="96">
        <v>2766.4</v>
      </c>
      <c r="C19" s="107">
        <v>245</v>
      </c>
      <c r="D19" s="115">
        <v>61</v>
      </c>
      <c r="E19" s="115">
        <v>325.4</v>
      </c>
      <c r="F19" s="96">
        <v>121.8</v>
      </c>
      <c r="G19" s="115">
        <v>47.5</v>
      </c>
      <c r="H19" s="115">
        <v>36.2</v>
      </c>
      <c r="I19" s="115">
        <v>0</v>
      </c>
      <c r="J19" s="115">
        <v>0</v>
      </c>
      <c r="K19" s="96">
        <f t="shared" si="0"/>
        <v>15.89999999999975</v>
      </c>
      <c r="L19" s="96">
        <v>3619.2</v>
      </c>
      <c r="M19" s="105">
        <v>4100</v>
      </c>
      <c r="N19" s="4">
        <f t="shared" si="1"/>
        <v>0.8827317073170732</v>
      </c>
      <c r="O19" s="2">
        <v>3680.7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42636</v>
      </c>
      <c r="B20" s="96">
        <v>2285.6</v>
      </c>
      <c r="C20" s="107">
        <v>179.7</v>
      </c>
      <c r="D20" s="115">
        <v>292.3</v>
      </c>
      <c r="E20" s="96">
        <v>634</v>
      </c>
      <c r="F20" s="96">
        <v>96.9</v>
      </c>
      <c r="G20" s="115">
        <v>20.6</v>
      </c>
      <c r="H20" s="115">
        <v>29.3</v>
      </c>
      <c r="I20" s="115">
        <v>0</v>
      </c>
      <c r="J20" s="115">
        <v>0</v>
      </c>
      <c r="K20" s="96">
        <f t="shared" si="0"/>
        <v>9.000000000000174</v>
      </c>
      <c r="L20" s="96">
        <v>3547.4</v>
      </c>
      <c r="M20" s="105">
        <v>2100</v>
      </c>
      <c r="N20" s="4">
        <f t="shared" si="1"/>
        <v>1.6892380952380952</v>
      </c>
      <c r="O20" s="2">
        <v>3680.7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42639</v>
      </c>
      <c r="B21" s="96">
        <v>302.9</v>
      </c>
      <c r="C21" s="107">
        <v>1865.8</v>
      </c>
      <c r="D21" s="115">
        <v>7.9</v>
      </c>
      <c r="E21" s="96">
        <v>1053</v>
      </c>
      <c r="F21" s="96">
        <v>122.1</v>
      </c>
      <c r="G21" s="115">
        <v>20.6</v>
      </c>
      <c r="H21" s="115">
        <v>28.4</v>
      </c>
      <c r="I21" s="115">
        <v>0</v>
      </c>
      <c r="J21" s="115">
        <v>0</v>
      </c>
      <c r="K21" s="96">
        <f t="shared" si="0"/>
        <v>16.29999999999987</v>
      </c>
      <c r="L21" s="96">
        <v>3417</v>
      </c>
      <c r="M21" s="96">
        <v>3500</v>
      </c>
      <c r="N21" s="4">
        <f t="shared" si="1"/>
        <v>0.9762857142857143</v>
      </c>
      <c r="O21" s="2">
        <v>3680.7</v>
      </c>
      <c r="P21" s="108">
        <v>6</v>
      </c>
      <c r="Q21" s="107">
        <v>0</v>
      </c>
      <c r="R21" s="103">
        <v>0</v>
      </c>
      <c r="S21" s="169">
        <v>0</v>
      </c>
      <c r="T21" s="170"/>
      <c r="U21" s="101">
        <f t="shared" si="2"/>
        <v>6</v>
      </c>
    </row>
    <row r="22" spans="1:21" ht="12.75">
      <c r="A22" s="11">
        <v>42640</v>
      </c>
      <c r="B22" s="96">
        <v>362.63</v>
      </c>
      <c r="C22" s="107">
        <v>900.9</v>
      </c>
      <c r="D22" s="115">
        <v>22.3</v>
      </c>
      <c r="E22" s="96">
        <v>847.1</v>
      </c>
      <c r="F22" s="96">
        <v>75.32</v>
      </c>
      <c r="G22" s="115">
        <v>86.04</v>
      </c>
      <c r="H22" s="115">
        <v>20.6</v>
      </c>
      <c r="I22" s="115">
        <v>0</v>
      </c>
      <c r="J22" s="115">
        <v>0</v>
      </c>
      <c r="K22" s="96">
        <f t="shared" si="0"/>
        <v>51.20999999999973</v>
      </c>
      <c r="L22" s="96">
        <v>2366.1</v>
      </c>
      <c r="M22" s="96">
        <v>3300</v>
      </c>
      <c r="N22" s="4">
        <f t="shared" si="1"/>
        <v>0.717</v>
      </c>
      <c r="O22" s="2">
        <v>3680.7</v>
      </c>
      <c r="P22" s="108">
        <v>0</v>
      </c>
      <c r="Q22" s="107">
        <v>0</v>
      </c>
      <c r="R22" s="103">
        <v>0</v>
      </c>
      <c r="S22" s="169">
        <v>0</v>
      </c>
      <c r="T22" s="170"/>
      <c r="U22" s="101">
        <f t="shared" si="2"/>
        <v>0</v>
      </c>
    </row>
    <row r="23" spans="1:21" ht="12.75">
      <c r="A23" s="11">
        <v>42641</v>
      </c>
      <c r="B23" s="96">
        <v>2436.4</v>
      </c>
      <c r="C23" s="107">
        <v>2583.5</v>
      </c>
      <c r="D23" s="115">
        <v>51.8</v>
      </c>
      <c r="E23" s="96">
        <v>1574.1</v>
      </c>
      <c r="F23" s="96">
        <v>122.4</v>
      </c>
      <c r="G23" s="115">
        <v>29.2</v>
      </c>
      <c r="H23" s="115">
        <v>28.9</v>
      </c>
      <c r="I23" s="115">
        <v>0</v>
      </c>
      <c r="J23" s="115">
        <v>0</v>
      </c>
      <c r="K23" s="96">
        <f t="shared" si="0"/>
        <v>9.399999999999402</v>
      </c>
      <c r="L23" s="96">
        <v>6835.7</v>
      </c>
      <c r="M23" s="96">
        <v>3000</v>
      </c>
      <c r="N23" s="4">
        <f t="shared" si="1"/>
        <v>2.2785666666666664</v>
      </c>
      <c r="O23" s="2">
        <v>3680.7</v>
      </c>
      <c r="P23" s="108">
        <v>9</v>
      </c>
      <c r="Q23" s="107">
        <v>0</v>
      </c>
      <c r="R23" s="103">
        <v>0</v>
      </c>
      <c r="S23" s="169">
        <v>0</v>
      </c>
      <c r="T23" s="170"/>
      <c r="U23" s="101">
        <f t="shared" si="2"/>
        <v>9</v>
      </c>
    </row>
    <row r="24" spans="1:21" ht="12.75">
      <c r="A24" s="11">
        <v>42642</v>
      </c>
      <c r="B24" s="96">
        <v>5135.4</v>
      </c>
      <c r="C24" s="107">
        <v>2267.4</v>
      </c>
      <c r="D24" s="115">
        <v>56.9</v>
      </c>
      <c r="E24" s="96">
        <v>2736.7</v>
      </c>
      <c r="F24" s="96">
        <v>113.7</v>
      </c>
      <c r="G24" s="115">
        <v>20.7</v>
      </c>
      <c r="H24" s="115">
        <v>17.1</v>
      </c>
      <c r="I24" s="115">
        <v>0</v>
      </c>
      <c r="J24" s="115">
        <v>0</v>
      </c>
      <c r="K24" s="96">
        <f t="shared" si="0"/>
        <v>60.040000000000866</v>
      </c>
      <c r="L24" s="96">
        <v>10407.94</v>
      </c>
      <c r="M24" s="96">
        <v>10500</v>
      </c>
      <c r="N24" s="4">
        <f t="shared" si="1"/>
        <v>0.991232380952381</v>
      </c>
      <c r="O24" s="2">
        <v>3680.7</v>
      </c>
      <c r="P24" s="108">
        <v>9.8</v>
      </c>
      <c r="Q24" s="107">
        <v>0</v>
      </c>
      <c r="R24" s="103">
        <v>129.8</v>
      </c>
      <c r="S24" s="169">
        <v>0</v>
      </c>
      <c r="T24" s="170"/>
      <c r="U24" s="101">
        <f t="shared" si="2"/>
        <v>139.60000000000002</v>
      </c>
    </row>
    <row r="25" spans="1:21" ht="13.5" thickBot="1">
      <c r="A25" s="11">
        <v>42643</v>
      </c>
      <c r="B25" s="128">
        <v>3750.7</v>
      </c>
      <c r="C25" s="128">
        <v>1210.2</v>
      </c>
      <c r="D25" s="128">
        <v>45.7</v>
      </c>
      <c r="E25" s="128">
        <v>2201.5</v>
      </c>
      <c r="F25" s="128">
        <v>162.2</v>
      </c>
      <c r="G25" s="128">
        <v>60.4</v>
      </c>
      <c r="H25" s="128">
        <v>18</v>
      </c>
      <c r="I25" s="129">
        <v>0</v>
      </c>
      <c r="J25" s="129">
        <v>0</v>
      </c>
      <c r="K25" s="122">
        <f t="shared" si="0"/>
        <v>13.60000000000074</v>
      </c>
      <c r="L25" s="130">
        <v>7462.3</v>
      </c>
      <c r="M25" s="96">
        <v>8495.1</v>
      </c>
      <c r="N25" s="126">
        <f t="shared" si="1"/>
        <v>0.8784240326776612</v>
      </c>
      <c r="O25" s="2">
        <v>3680.7</v>
      </c>
      <c r="P25" s="108">
        <v>24.8</v>
      </c>
      <c r="Q25" s="107">
        <v>0</v>
      </c>
      <c r="R25" s="103">
        <v>397.3</v>
      </c>
      <c r="S25" s="169"/>
      <c r="T25" s="170"/>
      <c r="U25" s="101">
        <f t="shared" si="2"/>
        <v>422.1</v>
      </c>
    </row>
    <row r="26" spans="1:21" ht="13.5" thickBot="1">
      <c r="A26" s="123" t="s">
        <v>29</v>
      </c>
      <c r="B26" s="125">
        <f>SUM(B4:B25)</f>
        <v>45408.07</v>
      </c>
      <c r="C26" s="125">
        <f aca="true" t="shared" si="3" ref="C26:J26">SUM(C4:C25)</f>
        <v>9916.49</v>
      </c>
      <c r="D26" s="125">
        <f t="shared" si="3"/>
        <v>885.37</v>
      </c>
      <c r="E26" s="125">
        <f t="shared" si="3"/>
        <v>13142.2</v>
      </c>
      <c r="F26" s="125">
        <f t="shared" si="3"/>
        <v>5063.69</v>
      </c>
      <c r="G26" s="125">
        <f t="shared" si="3"/>
        <v>1005.0500000000001</v>
      </c>
      <c r="H26" s="125">
        <f t="shared" si="3"/>
        <v>577.96</v>
      </c>
      <c r="I26" s="125">
        <f t="shared" si="3"/>
        <v>557</v>
      </c>
      <c r="J26" s="125">
        <f t="shared" si="3"/>
        <v>3605.94</v>
      </c>
      <c r="K26" s="124">
        <f>SUM(K4:K25)</f>
        <v>814.6100000000007</v>
      </c>
      <c r="L26" s="124">
        <f>SUM(L4:L25)</f>
        <v>80976.37999999999</v>
      </c>
      <c r="M26" s="124">
        <f>SUM(M4:M25)</f>
        <v>80045.1</v>
      </c>
      <c r="N26" s="127">
        <f>L26/M26</f>
        <v>1.0116344410838387</v>
      </c>
      <c r="O26" s="2"/>
      <c r="P26" s="109">
        <f>SUM(P4:P25)</f>
        <v>119.89999999999999</v>
      </c>
      <c r="Q26" s="109">
        <f>SUM(Q4:Q25)</f>
        <v>18.8</v>
      </c>
      <c r="R26" s="109">
        <f>SUM(R4:R25)</f>
        <v>1639.3</v>
      </c>
      <c r="S26" s="173">
        <f>SUM(S4:S25)</f>
        <v>4</v>
      </c>
      <c r="T26" s="174"/>
      <c r="U26" s="109">
        <f>P26+Q26+S26+R26+T26</f>
        <v>1782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42644</v>
      </c>
      <c r="Q31" s="164">
        <f>'[4]вересень'!$D$94</f>
        <v>10150.57106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42644</v>
      </c>
      <c r="Q41" s="162">
        <f>10150571.06/1000</f>
        <v>10150.57106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P39:S39"/>
    <mergeCell ref="P40:S4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2016-08-02T12:32:52Z</cp:lastPrinted>
  <dcterms:created xsi:type="dcterms:W3CDTF">2006-11-30T08:16:02Z</dcterms:created>
  <dcterms:modified xsi:type="dcterms:W3CDTF">2016-12-16T12:06:21Z</dcterms:modified>
  <cp:category/>
  <cp:version/>
  <cp:contentType/>
  <cp:contentStatus/>
</cp:coreProperties>
</file>